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Root\Files\Обмен_DR\МАРКЕТИНГ\Прайс для сайта\"/>
    </mc:Choice>
  </mc:AlternateContent>
  <bookViews>
    <workbookView xWindow="0" yWindow="0" windowWidth="20490" windowHeight="7755" tabRatio="914" firstSheet="3" activeTab="3"/>
  </bookViews>
  <sheets>
    <sheet name="офисы" sheetId="45" state="hidden" r:id="rId1"/>
    <sheet name="Вторичная  недвижимость" sheetId="1" state="hidden" r:id="rId2"/>
    <sheet name="Вторичная коммерческая недвижим" sheetId="2" state="hidden" r:id="rId3"/>
    <sheet name="Вторичная  недвижимость " sheetId="49" r:id="rId4"/>
    <sheet name="БЦ Манхэтен офисы." sheetId="31" r:id="rId5"/>
    <sheet name="Белинского 56 " sheetId="35" r:id="rId6"/>
    <sheet name="Альпинистов 77 " sheetId="56" r:id="rId7"/>
    <sheet name="Аппаратная, 5" sheetId="54" r:id="rId8"/>
    <sheet name="КД Кристалл Квартиры" sheetId="52" r:id="rId9"/>
    <sheet name="КД Кристалл паркинги" sheetId="5" r:id="rId10"/>
    <sheet name="ЖК МК паркинги" sheetId="8" state="hidden" r:id="rId11"/>
    <sheet name="ЖК МК Коммерческие помещения" sheetId="9" state="hidden" r:id="rId12"/>
    <sheet name="БЦ Манхеттен офисы" sheetId="10" state="hidden" r:id="rId13"/>
    <sheet name="БЦ Манхеттен парковки" sheetId="11" state="hidden" r:id="rId14"/>
    <sheet name="Белинского 56" sheetId="27" state="hidden" r:id="rId15"/>
    <sheet name="Шевченко 9" sheetId="28" state="hidden" r:id="rId16"/>
    <sheet name="Лукиных 5" sheetId="29" state="hidden" r:id="rId17"/>
    <sheet name="Лукиных 5." sheetId="33" r:id="rId18"/>
    <sheet name="Уральских Рабочих 43" sheetId="36" r:id="rId19"/>
    <sheet name="НК Таунхаусы" sheetId="12" state="hidden" r:id="rId20"/>
    <sheet name="НК Коттеджи." sheetId="25" state="hidden" r:id="rId21"/>
    <sheet name="НК Коттеджи" sheetId="13" state="hidden" r:id="rId22"/>
    <sheet name="Коттеджи" sheetId="37" state="hidden" r:id="rId23"/>
    <sheet name="НК ЗУ под ключ" sheetId="14" state="hidden" r:id="rId24"/>
    <sheet name="НК ЗУ перспектива" sheetId="15" state="hidden" r:id="rId25"/>
    <sheet name="Квартиры Бирюзовая, 2 (КП НК)" sheetId="16" state="hidden" r:id="rId26"/>
    <sheet name="Восточная 6" sheetId="50" r:id="rId27"/>
    <sheet name="Николин ключ КОТТЕДЖИ" sheetId="38" r:id="rId28"/>
    <sheet name="Николин ключ ТАУНХАУСЫ" sheetId="41" r:id="rId29"/>
    <sheet name="ЗК Александровский ИЖС" sheetId="19" state="hidden" r:id="rId30"/>
    <sheet name="ЗК Александровский " sheetId="26" state="hidden" r:id="rId31"/>
    <sheet name="ЗК Александровский" sheetId="20" state="hidden" r:id="rId32"/>
    <sheet name="Николин ключ ЗУ" sheetId="40" r:id="rId33"/>
    <sheet name="ЗК Александровский." sheetId="58" r:id="rId34"/>
  </sheets>
  <externalReferences>
    <externalReference r:id="rId35"/>
  </externalReferences>
  <definedNames>
    <definedName name="_xlnm._FilterDatabase" localSheetId="6" hidden="1">'Альпинистов 77 '!$B$3:$AD$235</definedName>
    <definedName name="_xlnm._FilterDatabase" localSheetId="14" hidden="1">'Белинского 56'!$B$3:$T$49</definedName>
    <definedName name="_xlnm._FilterDatabase" localSheetId="5" hidden="1">'Белинского 56 '!$B$3:$R$26</definedName>
    <definedName name="_xlnm._FilterDatabase" localSheetId="12" hidden="1">'БЦ Манхеттен офисы'!$A$3:$X$61</definedName>
    <definedName name="_xlnm._FilterDatabase" localSheetId="13" hidden="1">'БЦ Манхеттен парковки'!$A$2:$S$144</definedName>
    <definedName name="_xlnm._FilterDatabase" localSheetId="4" hidden="1">'БЦ Манхэтен офисы.'!$B$4:$P$38</definedName>
    <definedName name="_xlnm._FilterDatabase" localSheetId="1" hidden="1">'Вторичная  недвижимость'!$A$3:$N$87</definedName>
    <definedName name="_xlnm._FilterDatabase" localSheetId="3" hidden="1">'Вторичная  недвижимость '!$A$3:$G$54</definedName>
    <definedName name="_xlnm._FilterDatabase" localSheetId="2" hidden="1">'Вторичная коммерческая недвижим'!$A$2:$P$3</definedName>
    <definedName name="_xlnm._FilterDatabase" localSheetId="11" hidden="1">'ЖК МК Коммерческие помещения'!$B$3:$X$72</definedName>
    <definedName name="_xlnm._FilterDatabase" localSheetId="10" hidden="1">'ЖК МК паркинги'!$A$1:$L$158</definedName>
    <definedName name="_xlnm._FilterDatabase" localSheetId="31" hidden="1">'ЗК Александровский'!$A$2:$P$3</definedName>
    <definedName name="_xlnm._FilterDatabase" localSheetId="30" hidden="1">'ЗК Александровский '!$A$2:$N$3</definedName>
    <definedName name="_xlnm._FilterDatabase" localSheetId="29" hidden="1">'ЗК Александровский ИЖС'!$A$3:$M$4</definedName>
    <definedName name="_xlnm._FilterDatabase" localSheetId="25" hidden="1">'Квартиры Бирюзовая, 2 (КП НК)'!$A$2:$Q$2</definedName>
    <definedName name="_xlnm._FilterDatabase" localSheetId="8" hidden="1">'КД Кристалл Квартиры'!$A$4:$I$6</definedName>
    <definedName name="_xlnm._FilterDatabase" localSheetId="9" hidden="1">'КД Кристалл паркинги'!$A$2:$G$43</definedName>
    <definedName name="_xlnm._FilterDatabase" localSheetId="16" hidden="1">'Лукиных 5'!$B$4:$T$29</definedName>
    <definedName name="_xlnm._FilterDatabase" localSheetId="17" hidden="1">'Лукиных 5.'!$B$3:$Q$57</definedName>
    <definedName name="_xlnm._FilterDatabase" localSheetId="24" hidden="1">'НК ЗУ перспектива'!$A$2:$L$2</definedName>
    <definedName name="_xlnm._FilterDatabase" localSheetId="23" hidden="1">'НК ЗУ под ключ'!$A$2:$O$45</definedName>
    <definedName name="_xlnm._FilterDatabase" localSheetId="21" hidden="1">'НК Коттеджи'!$A$3:$P$18</definedName>
    <definedName name="_xlnm._FilterDatabase" localSheetId="20" hidden="1">'НК Коттеджи.'!$A$3:$N$18</definedName>
    <definedName name="_xlnm._FilterDatabase" localSheetId="19" hidden="1">'НК Таунхаусы'!$A$2:$M$7</definedName>
    <definedName name="_xlnm._FilterDatabase" localSheetId="18" hidden="1">'Уральских Рабочих 43'!$D$3:$K$6</definedName>
    <definedName name="_xlnm._FilterDatabase" localSheetId="15" hidden="1">'Шевченко 9'!$B$4:$T$25</definedName>
    <definedName name="_xlnm.Print_Area" localSheetId="6">'Альпинистов 77 '!$B$3:$C$235</definedName>
    <definedName name="_xlnm.Print_Area" localSheetId="14">'Белинского 56'!$A$1:$U$49</definedName>
    <definedName name="_xlnm.Print_Area" localSheetId="5">'Белинского 56 '!$A$1:$R$26</definedName>
    <definedName name="_xlnm.Print_Area" localSheetId="12">'БЦ Манхеттен офисы'!$A$1:$O$61</definedName>
    <definedName name="_xlnm.Print_Area" localSheetId="13">'БЦ Манхеттен парковки'!$A$1:$N$144</definedName>
    <definedName name="_xlnm.Print_Area" localSheetId="4">'БЦ Манхэтен офисы.'!$A$1:$P$38</definedName>
    <definedName name="_xlnm.Print_Area" localSheetId="11">'ЖК МК Коммерческие помещения'!$A$1:$W$72</definedName>
    <definedName name="_xlnm.Print_Area" localSheetId="10">'ЖК МК паркинги'!$A$3:$L$24</definedName>
    <definedName name="_xlnm.Print_Area" localSheetId="31">'ЗК Александровский'!$A$1:$Q$64</definedName>
    <definedName name="_xlnm.Print_Area" localSheetId="30">'ЗК Александровский '!$A$1:$O$63</definedName>
    <definedName name="_xlnm.Print_Area" localSheetId="33">'ЗК Александровский.'!#REF!</definedName>
    <definedName name="_xlnm.Print_Area" localSheetId="9">'КД Кристалл паркинги'!$A$2:$G$43</definedName>
    <definedName name="_xlnm.Print_Area" localSheetId="16">'Лукиных 5'!$A$1:$T$29</definedName>
    <definedName name="_xlnm.Print_Area" localSheetId="17">'Лукиных 5.'!$A$1:$Q$57</definedName>
    <definedName name="_xlnm.Print_Area" localSheetId="18">'Уральских Рабочих 43'!$A$1:$K$12</definedName>
    <definedName name="_xlnm.Print_Area" localSheetId="15">'Шевченко 9'!$A$1:$T$25</definedName>
  </definedNames>
  <calcPr calcId="152511"/>
</workbook>
</file>

<file path=xl/calcChain.xml><?xml version="1.0" encoding="utf-8"?>
<calcChain xmlns="http://schemas.openxmlformats.org/spreadsheetml/2006/main">
  <c r="I6" i="50" l="1"/>
  <c r="I20" i="50"/>
  <c r="I19" i="50"/>
  <c r="I18" i="50"/>
  <c r="I17" i="50"/>
  <c r="I16" i="50"/>
  <c r="I15" i="50"/>
  <c r="I14" i="50"/>
  <c r="I13" i="50"/>
  <c r="I12" i="50"/>
  <c r="I11" i="50"/>
  <c r="I7" i="50"/>
  <c r="A24" i="31"/>
  <c r="F46" i="49"/>
  <c r="S198" i="56" l="1"/>
  <c r="G31" i="58" l="1"/>
  <c r="F31" i="58"/>
  <c r="E8" i="58"/>
  <c r="F6" i="58"/>
  <c r="F9" i="58" s="1"/>
  <c r="M31" i="31" l="1"/>
  <c r="M32" i="31"/>
  <c r="M30" i="31"/>
  <c r="M33" i="31"/>
  <c r="M34" i="31"/>
  <c r="M35" i="31"/>
  <c r="M36" i="31"/>
  <c r="M37" i="31"/>
  <c r="M38" i="31"/>
  <c r="Q39" i="33" l="1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38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17" i="33"/>
  <c r="F36" i="49" l="1"/>
  <c r="F47" i="49"/>
  <c r="F45" i="49"/>
  <c r="F44" i="49"/>
  <c r="F31" i="49" l="1"/>
  <c r="F32" i="49"/>
  <c r="F33" i="49"/>
  <c r="F34" i="49"/>
  <c r="F35" i="49"/>
  <c r="F37" i="49"/>
  <c r="F30" i="49"/>
  <c r="N20" i="35" l="1"/>
  <c r="N19" i="35"/>
  <c r="N16" i="35"/>
  <c r="E14" i="40" l="1"/>
  <c r="E13" i="40"/>
  <c r="J5" i="36" l="1"/>
  <c r="H5" i="41" l="1"/>
  <c r="F5" i="41"/>
  <c r="M27" i="31" l="1"/>
  <c r="M26" i="31"/>
  <c r="M24" i="31"/>
  <c r="M25" i="31"/>
  <c r="M23" i="31"/>
  <c r="M22" i="31"/>
  <c r="M13" i="31"/>
  <c r="M12" i="31"/>
  <c r="M10" i="31"/>
  <c r="M11" i="31"/>
  <c r="M9" i="31"/>
  <c r="M8" i="31"/>
  <c r="M7" i="31"/>
  <c r="F4" i="41" l="1"/>
  <c r="H4" i="41"/>
  <c r="N38" i="33" l="1"/>
  <c r="N37" i="33"/>
  <c r="M37" i="33" s="1"/>
  <c r="A50" i="33"/>
  <c r="J4" i="36" l="1"/>
  <c r="E18" i="40" l="1"/>
  <c r="R7" i="35" l="1"/>
  <c r="R6" i="35"/>
  <c r="N7" i="35"/>
  <c r="N8" i="35"/>
  <c r="N6" i="35"/>
  <c r="E21" i="40"/>
  <c r="H20" i="41" l="1"/>
  <c r="AA234" i="56" l="1"/>
  <c r="AA233" i="56"/>
  <c r="AA230" i="56"/>
  <c r="AA229" i="56"/>
  <c r="AA228" i="56"/>
  <c r="AD227" i="56"/>
  <c r="AC227" i="56"/>
  <c r="AB227" i="56"/>
  <c r="AA227" i="56"/>
  <c r="Z227" i="56"/>
  <c r="Y227" i="56"/>
  <c r="K225" i="56"/>
  <c r="J225" i="56"/>
  <c r="L215" i="56"/>
  <c r="K215" i="56"/>
  <c r="J215" i="56"/>
  <c r="S214" i="56"/>
  <c r="S213" i="56"/>
  <c r="S212" i="56"/>
  <c r="S211" i="56"/>
  <c r="S209" i="56"/>
  <c r="S207" i="56"/>
  <c r="S206" i="56"/>
  <c r="L204" i="56"/>
  <c r="K204" i="56"/>
  <c r="J204" i="56"/>
  <c r="S203" i="56"/>
  <c r="S202" i="56"/>
  <c r="S199" i="56"/>
  <c r="L197" i="56"/>
  <c r="K197" i="56"/>
  <c r="J197" i="56"/>
  <c r="S193" i="56"/>
  <c r="S192" i="56"/>
  <c r="L190" i="56"/>
  <c r="K190" i="56"/>
  <c r="J190" i="56"/>
  <c r="S185" i="56"/>
  <c r="L184" i="56"/>
  <c r="K184" i="56"/>
  <c r="J184" i="56"/>
  <c r="S175" i="56"/>
  <c r="L174" i="56"/>
  <c r="K174" i="56"/>
  <c r="J174" i="56"/>
  <c r="S168" i="56"/>
  <c r="L167" i="56"/>
  <c r="K167" i="56"/>
  <c r="J167" i="56"/>
  <c r="S163" i="56"/>
  <c r="AD160" i="56"/>
  <c r="AC160" i="56"/>
  <c r="AB160" i="56"/>
  <c r="AA160" i="56"/>
  <c r="Z160" i="56"/>
  <c r="L159" i="56"/>
  <c r="J159" i="56"/>
  <c r="S152" i="56"/>
  <c r="S151" i="56"/>
  <c r="S150" i="56"/>
  <c r="S149" i="56"/>
  <c r="S148" i="56"/>
  <c r="S147" i="56"/>
  <c r="S145" i="56"/>
  <c r="S144" i="56"/>
  <c r="S143" i="56"/>
  <c r="K142" i="56"/>
  <c r="K159" i="56" s="1"/>
  <c r="S141" i="56"/>
  <c r="S139" i="56"/>
  <c r="L137" i="56"/>
  <c r="K137" i="56"/>
  <c r="J137" i="56"/>
  <c r="S133" i="56"/>
  <c r="S130" i="56"/>
  <c r="S129" i="56"/>
  <c r="L127" i="56"/>
  <c r="K127" i="56"/>
  <c r="J127" i="56"/>
  <c r="S122" i="56"/>
  <c r="S121" i="56"/>
  <c r="L119" i="56"/>
  <c r="K119" i="56"/>
  <c r="J119" i="56"/>
  <c r="S110" i="56"/>
  <c r="S109" i="56"/>
  <c r="S107" i="56"/>
  <c r="S106" i="56"/>
  <c r="S101" i="56"/>
  <c r="S100" i="56"/>
  <c r="S99" i="56"/>
  <c r="S98" i="56"/>
  <c r="S97" i="56"/>
  <c r="S96" i="56"/>
  <c r="S95" i="56"/>
  <c r="S94" i="56"/>
  <c r="S93" i="56"/>
  <c r="S92" i="56"/>
  <c r="S91" i="56"/>
  <c r="S90" i="56"/>
  <c r="L88" i="56"/>
  <c r="K88" i="56"/>
  <c r="J88" i="56"/>
  <c r="AL81" i="56"/>
  <c r="S79" i="56"/>
  <c r="S78" i="56"/>
  <c r="S77" i="56"/>
  <c r="S76" i="56"/>
  <c r="S75" i="56"/>
  <c r="S74" i="56"/>
  <c r="S73" i="56"/>
  <c r="S72" i="56"/>
  <c r="L70" i="56"/>
  <c r="K70" i="56"/>
  <c r="S65" i="56"/>
  <c r="S64" i="56"/>
  <c r="S63" i="56"/>
  <c r="S62" i="56"/>
  <c r="S61" i="56"/>
  <c r="S60" i="56"/>
  <c r="J59" i="56"/>
  <c r="S59" i="56" s="1"/>
  <c r="S58" i="56"/>
  <c r="S57" i="56"/>
  <c r="S56" i="56"/>
  <c r="L54" i="56"/>
  <c r="K54" i="56"/>
  <c r="J54" i="56"/>
  <c r="L43" i="56"/>
  <c r="K43" i="56"/>
  <c r="J43" i="56"/>
  <c r="S39" i="56"/>
  <c r="S38" i="56"/>
  <c r="S37" i="56"/>
  <c r="S36" i="56"/>
  <c r="S35" i="56"/>
  <c r="S34" i="56"/>
  <c r="S33" i="56"/>
  <c r="S32" i="56"/>
  <c r="L30" i="56"/>
  <c r="K30" i="56"/>
  <c r="J30" i="56"/>
  <c r="S26" i="56"/>
  <c r="S25" i="56"/>
  <c r="S24" i="56"/>
  <c r="S23" i="56"/>
  <c r="S22" i="56"/>
  <c r="S21" i="56"/>
  <c r="S20" i="56"/>
  <c r="S19" i="56"/>
  <c r="L17" i="56"/>
  <c r="J17" i="56"/>
  <c r="K13" i="56"/>
  <c r="K17" i="56" s="1"/>
  <c r="S12" i="56"/>
  <c r="S11" i="56"/>
  <c r="S10" i="56"/>
  <c r="S9" i="56"/>
  <c r="S8" i="56"/>
  <c r="S7" i="56"/>
  <c r="S6" i="56"/>
  <c r="S5" i="56"/>
  <c r="S4" i="56"/>
  <c r="S205" i="56" l="1"/>
  <c r="S191" i="56"/>
  <c r="S236" i="56"/>
  <c r="S18" i="56"/>
  <c r="S31" i="56"/>
  <c r="S120" i="56"/>
  <c r="S55" i="56"/>
  <c r="S89" i="56"/>
  <c r="S128" i="56"/>
  <c r="S138" i="56"/>
  <c r="S161" i="56"/>
  <c r="L227" i="56"/>
  <c r="L160" i="56"/>
  <c r="K227" i="56"/>
  <c r="J227" i="56"/>
  <c r="S71" i="56"/>
  <c r="K160" i="56"/>
  <c r="J70" i="56"/>
  <c r="J160" i="56" s="1"/>
  <c r="E20" i="40"/>
  <c r="E19" i="40"/>
  <c r="E17" i="40"/>
  <c r="E16" i="40"/>
  <c r="E15" i="40"/>
  <c r="E12" i="40"/>
  <c r="E11" i="40"/>
  <c r="E10" i="40"/>
  <c r="E9" i="40"/>
  <c r="E8" i="40"/>
  <c r="E7" i="40"/>
  <c r="E6" i="40"/>
  <c r="E5" i="40"/>
  <c r="E4" i="40"/>
  <c r="S237" i="56" l="1"/>
  <c r="S162" i="56"/>
  <c r="N39" i="33"/>
  <c r="N40" i="33"/>
  <c r="N41" i="33"/>
  <c r="N42" i="33"/>
  <c r="N43" i="33"/>
  <c r="N44" i="33"/>
  <c r="N45" i="33"/>
  <c r="N46" i="33"/>
  <c r="N47" i="33"/>
  <c r="N48" i="33"/>
  <c r="N49" i="33"/>
  <c r="N50" i="33"/>
  <c r="N51" i="33"/>
  <c r="N52" i="33"/>
  <c r="N54" i="33" l="1"/>
  <c r="M54" i="33" s="1"/>
  <c r="F11" i="54"/>
  <c r="F12" i="54" l="1"/>
  <c r="R8" i="35" l="1"/>
  <c r="R9" i="35"/>
  <c r="R10" i="35"/>
  <c r="R11" i="35"/>
  <c r="R12" i="35"/>
  <c r="R13" i="35"/>
  <c r="R14" i="35"/>
  <c r="R5" i="35"/>
  <c r="N26" i="35"/>
  <c r="N25" i="35"/>
  <c r="N9" i="35"/>
  <c r="N10" i="35"/>
  <c r="N11" i="35"/>
  <c r="N12" i="35"/>
  <c r="N13" i="35"/>
  <c r="N14" i="35"/>
  <c r="N5" i="35"/>
  <c r="H22" i="41" l="1"/>
  <c r="H21" i="41"/>
  <c r="F22" i="41"/>
  <c r="F23" i="41"/>
  <c r="F24" i="41"/>
  <c r="F25" i="41"/>
  <c r="F26" i="41"/>
  <c r="F27" i="41"/>
  <c r="F28" i="41"/>
  <c r="F29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F21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8" i="49" l="1"/>
  <c r="F27" i="49"/>
  <c r="F26" i="49"/>
  <c r="F25" i="49"/>
  <c r="F24" i="49"/>
  <c r="F23" i="49"/>
  <c r="F22" i="49"/>
  <c r="F21" i="49"/>
  <c r="D20" i="49"/>
  <c r="F20" i="49" s="1"/>
  <c r="F19" i="49"/>
  <c r="F17" i="49"/>
  <c r="F30" i="41" l="1"/>
  <c r="E15" i="35" l="1"/>
  <c r="N15" i="35" s="1"/>
  <c r="E17" i="35"/>
  <c r="N17" i="35" s="1"/>
  <c r="E18" i="35"/>
  <c r="E21" i="35"/>
  <c r="N21" i="35" s="1"/>
  <c r="E23" i="35"/>
  <c r="E24" i="35"/>
  <c r="N24" i="35" s="1"/>
  <c r="N22" i="35"/>
  <c r="N23" i="35" l="1"/>
  <c r="E10" i="49" l="1"/>
  <c r="F43" i="49" l="1"/>
  <c r="F42" i="49"/>
  <c r="F41" i="49"/>
  <c r="F40" i="49"/>
  <c r="J6" i="36" l="1"/>
  <c r="E54" i="49" l="1"/>
  <c r="F38" i="49" l="1"/>
  <c r="M14" i="31" l="1"/>
  <c r="E80" i="1" l="1"/>
  <c r="H2" i="45" l="1"/>
  <c r="H3" i="45"/>
  <c r="H4" i="45"/>
  <c r="H5" i="45"/>
  <c r="H6" i="45"/>
  <c r="H7" i="45"/>
  <c r="H8" i="45"/>
  <c r="H9" i="45"/>
  <c r="H10" i="45"/>
  <c r="H11" i="45"/>
  <c r="H13" i="45"/>
  <c r="H14" i="45"/>
  <c r="H15" i="45"/>
  <c r="H16" i="45"/>
  <c r="H17" i="45"/>
  <c r="H19" i="45"/>
  <c r="H20" i="45"/>
  <c r="H21" i="45"/>
  <c r="H22" i="45"/>
  <c r="H24" i="45"/>
  <c r="H25" i="45"/>
  <c r="H26" i="45"/>
  <c r="H27" i="45"/>
  <c r="I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8" i="45"/>
  <c r="H50" i="45"/>
  <c r="H52" i="45"/>
  <c r="H70" i="45"/>
  <c r="H90" i="45"/>
  <c r="E15" i="1" l="1"/>
  <c r="N16" i="33" l="1"/>
  <c r="E16" i="33"/>
  <c r="M14" i="33"/>
  <c r="N13" i="33"/>
  <c r="M11" i="33"/>
  <c r="N10" i="33"/>
  <c r="E9" i="33"/>
  <c r="E8" i="33"/>
  <c r="M8" i="33" s="1"/>
  <c r="E7" i="33"/>
  <c r="M7" i="33" s="1"/>
  <c r="M6" i="33"/>
  <c r="A6" i="33"/>
  <c r="A7" i="33" s="1"/>
  <c r="A8" i="33" s="1"/>
  <c r="A9" i="33" s="1"/>
  <c r="A11" i="33" s="1"/>
  <c r="A12" i="33" s="1"/>
  <c r="A14" i="33" s="1"/>
  <c r="A15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8" i="33" s="1"/>
  <c r="A29" i="33" s="1"/>
  <c r="A30" i="33" s="1"/>
  <c r="A31" i="33" s="1"/>
  <c r="A32" i="33" s="1"/>
  <c r="A33" i="33" s="1"/>
  <c r="A34" i="33" s="1"/>
  <c r="E5" i="33"/>
  <c r="E6" i="29"/>
  <c r="E8" i="29"/>
  <c r="E9" i="29"/>
  <c r="E10" i="29"/>
  <c r="E12" i="29"/>
  <c r="E16" i="29"/>
  <c r="E19" i="29"/>
  <c r="E20" i="29"/>
  <c r="E22" i="29"/>
  <c r="E23" i="29"/>
  <c r="E10" i="33" l="1"/>
  <c r="E57" i="33" s="1"/>
  <c r="N57" i="33"/>
  <c r="M5" i="33"/>
  <c r="E11" i="29"/>
  <c r="E29" i="29" s="1"/>
  <c r="A35" i="33"/>
  <c r="A36" i="33" s="1"/>
  <c r="A38" i="33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1" i="33" s="1"/>
  <c r="A52" i="33" s="1"/>
  <c r="A53" i="33" s="1"/>
  <c r="M57" i="33" l="1"/>
  <c r="K4" i="25" l="1"/>
  <c r="K5" i="25"/>
  <c r="E8" i="27" l="1"/>
  <c r="M19" i="31"/>
  <c r="A7" i="31"/>
  <c r="A9" i="31" s="1"/>
  <c r="A10" i="31" s="1"/>
  <c r="A11" i="31" s="1"/>
  <c r="A13" i="31" s="1"/>
  <c r="A14" i="31" s="1"/>
  <c r="A30" i="31" s="1"/>
  <c r="L6" i="31"/>
  <c r="F34" i="1" l="1"/>
  <c r="D34" i="1"/>
  <c r="D25" i="1"/>
  <c r="O24" i="29" l="1"/>
  <c r="O26" i="29" s="1"/>
  <c r="O21" i="29"/>
  <c r="O23" i="29" s="1"/>
  <c r="O20" i="29"/>
  <c r="O17" i="29"/>
  <c r="O19" i="29" s="1"/>
  <c r="O16" i="29"/>
  <c r="O13" i="29"/>
  <c r="O15" i="29" s="1"/>
  <c r="O12" i="29"/>
  <c r="O9" i="29"/>
  <c r="O8" i="29"/>
  <c r="O7" i="29"/>
  <c r="O6" i="29"/>
  <c r="E22" i="28"/>
  <c r="O22" i="28" s="1"/>
  <c r="E21" i="28"/>
  <c r="O21" i="28"/>
  <c r="E17" i="28"/>
  <c r="E18" i="28" s="1"/>
  <c r="O18" i="28"/>
  <c r="E15" i="28"/>
  <c r="O15" i="28"/>
  <c r="A13" i="28"/>
  <c r="A14" i="28" s="1"/>
  <c r="A16" i="28" s="1"/>
  <c r="A17" i="28" s="1"/>
  <c r="A19" i="28" s="1"/>
  <c r="A20" i="28" s="1"/>
  <c r="A22" i="28" s="1"/>
  <c r="A23" i="28" s="1"/>
  <c r="E9" i="28"/>
  <c r="E12" i="28" s="1"/>
  <c r="E8" i="28"/>
  <c r="A7" i="28"/>
  <c r="A9" i="28" s="1"/>
  <c r="A10" i="28" s="1"/>
  <c r="O8" i="28"/>
  <c r="E25" i="28" l="1"/>
  <c r="O11" i="29"/>
  <c r="O29" i="29" s="1"/>
  <c r="O12" i="28"/>
  <c r="O25" i="28" s="1"/>
  <c r="N35" i="10"/>
  <c r="E46" i="27" l="1"/>
  <c r="E45" i="27"/>
  <c r="E43" i="27"/>
  <c r="E42" i="27"/>
  <c r="E38" i="27"/>
  <c r="E40" i="27" s="1"/>
  <c r="E35" i="27"/>
  <c r="E37" i="27" s="1"/>
  <c r="E34" i="27"/>
  <c r="O34" i="27"/>
  <c r="E31" i="27"/>
  <c r="E32" i="27" s="1"/>
  <c r="E29" i="27"/>
  <c r="E26" i="27"/>
  <c r="O24" i="27"/>
  <c r="Q19" i="27"/>
  <c r="Q18" i="27"/>
  <c r="E15" i="27"/>
  <c r="E14" i="27"/>
  <c r="E13" i="27"/>
  <c r="E11" i="27"/>
  <c r="E12" i="27" s="1"/>
  <c r="O6" i="27"/>
  <c r="A6" i="27"/>
  <c r="A7" i="27" s="1"/>
  <c r="A9" i="27" s="1"/>
  <c r="A10" i="27" s="1"/>
  <c r="A11" i="27" s="1"/>
  <c r="A13" i="27" s="1"/>
  <c r="A14" i="27" s="1"/>
  <c r="A15" i="27" s="1"/>
  <c r="A17" i="27" s="1"/>
  <c r="A18" i="27" s="1"/>
  <c r="A19" i="27" s="1"/>
  <c r="A20" i="27" s="1"/>
  <c r="A21" i="27" s="1"/>
  <c r="A22" i="27" s="1"/>
  <c r="A23" i="27" s="1"/>
  <c r="A24" i="27" s="1"/>
  <c r="A25" i="27" s="1"/>
  <c r="A27" i="27" s="1"/>
  <c r="A28" i="27" s="1"/>
  <c r="A30" i="27" s="1"/>
  <c r="A31" i="27" s="1"/>
  <c r="A33" i="27" s="1"/>
  <c r="A35" i="27" s="1"/>
  <c r="A38" i="27" s="1"/>
  <c r="A41" i="27" s="1"/>
  <c r="A45" i="27" s="1"/>
  <c r="E44" i="27" l="1"/>
  <c r="O26" i="27"/>
  <c r="O29" i="27"/>
  <c r="O8" i="27"/>
  <c r="O16" i="27"/>
  <c r="O32" i="27"/>
  <c r="O47" i="27"/>
  <c r="O12" i="27"/>
  <c r="E16" i="27"/>
  <c r="O44" i="27"/>
  <c r="E47" i="27"/>
  <c r="O37" i="27"/>
  <c r="O40" i="27"/>
  <c r="O49" i="27" l="1"/>
  <c r="E49" i="27"/>
  <c r="N27" i="10" l="1"/>
  <c r="N26" i="10"/>
  <c r="N7" i="10" l="1"/>
  <c r="N21" i="10"/>
  <c r="N22" i="10"/>
  <c r="N39" i="10"/>
  <c r="N40" i="10"/>
  <c r="R40" i="10"/>
  <c r="Q45" i="9"/>
  <c r="Q46" i="9"/>
  <c r="Q47" i="9"/>
  <c r="Q48" i="9"/>
  <c r="Q49" i="9"/>
  <c r="Q50" i="9"/>
  <c r="E87" i="1"/>
  <c r="G5" i="26" l="1"/>
  <c r="A6" i="26"/>
  <c r="A7" i="26" s="1"/>
  <c r="A8" i="26" s="1"/>
  <c r="A9" i="26" s="1"/>
  <c r="A10" i="26" s="1"/>
  <c r="A11" i="26" s="1"/>
  <c r="G6" i="26"/>
  <c r="G7" i="26"/>
  <c r="G8" i="26"/>
  <c r="G9" i="26"/>
  <c r="G10" i="26"/>
  <c r="G11" i="26"/>
  <c r="G12" i="26"/>
  <c r="G14" i="26"/>
  <c r="G16" i="26"/>
  <c r="G17" i="26"/>
  <c r="G18" i="26"/>
  <c r="G19" i="26"/>
  <c r="G20" i="26"/>
  <c r="G21" i="26"/>
  <c r="G23" i="26"/>
  <c r="A24" i="26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7" i="26"/>
  <c r="G58" i="26"/>
  <c r="G59" i="26"/>
  <c r="G60" i="26"/>
  <c r="G61" i="26"/>
  <c r="G62" i="26"/>
  <c r="G63" i="26"/>
  <c r="A4" i="15" l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N10" i="10" l="1"/>
  <c r="F69" i="1" l="1"/>
  <c r="E69" i="1" s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A25" i="20" l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G8" i="25" l="1"/>
  <c r="G7" i="25"/>
  <c r="G6" i="25"/>
  <c r="J5" i="25"/>
  <c r="J4" i="25"/>
  <c r="G4" i="25"/>
  <c r="E86" i="1" l="1"/>
  <c r="D85" i="1"/>
  <c r="F72" i="2" l="1"/>
  <c r="F71" i="2"/>
  <c r="F70" i="2"/>
  <c r="F69" i="2"/>
  <c r="A6" i="20" l="1"/>
  <c r="A7" i="20" s="1"/>
  <c r="A8" i="20" s="1"/>
  <c r="A9" i="20" s="1"/>
  <c r="A10" i="20" s="1"/>
  <c r="A11" i="20" s="1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J29" i="16"/>
  <c r="C29" i="16"/>
  <c r="G28" i="16"/>
  <c r="I28" i="16" s="1"/>
  <c r="G27" i="16"/>
  <c r="I27" i="16" s="1"/>
  <c r="G26" i="16"/>
  <c r="I26" i="16" s="1"/>
  <c r="G25" i="16"/>
  <c r="I25" i="16" s="1"/>
  <c r="G24" i="16"/>
  <c r="I24" i="16" s="1"/>
  <c r="G23" i="16"/>
  <c r="I23" i="16" s="1"/>
  <c r="G22" i="16"/>
  <c r="I22" i="16" s="1"/>
  <c r="G21" i="16"/>
  <c r="I21" i="16" s="1"/>
  <c r="G20" i="16"/>
  <c r="I20" i="16" s="1"/>
  <c r="G19" i="16"/>
  <c r="I19" i="16" s="1"/>
  <c r="G18" i="16"/>
  <c r="I18" i="16" s="1"/>
  <c r="G17" i="16"/>
  <c r="I17" i="16" s="1"/>
  <c r="G16" i="16"/>
  <c r="I16" i="16" s="1"/>
  <c r="G15" i="16"/>
  <c r="I15" i="16" s="1"/>
  <c r="G14" i="16"/>
  <c r="I14" i="16" s="1"/>
  <c r="G13" i="16"/>
  <c r="I13" i="16" s="1"/>
  <c r="G12" i="16"/>
  <c r="I12" i="16" s="1"/>
  <c r="G11" i="16"/>
  <c r="I11" i="16" s="1"/>
  <c r="G10" i="16"/>
  <c r="I10" i="16" s="1"/>
  <c r="G9" i="16"/>
  <c r="I9" i="16" s="1"/>
  <c r="G8" i="16"/>
  <c r="I8" i="16" s="1"/>
  <c r="G7" i="16"/>
  <c r="I7" i="16" s="1"/>
  <c r="G6" i="16"/>
  <c r="I6" i="16" s="1"/>
  <c r="G5" i="16"/>
  <c r="I5" i="16" s="1"/>
  <c r="G4" i="16"/>
  <c r="I4" i="16" s="1"/>
  <c r="G3" i="16"/>
  <c r="I3" i="16" s="1"/>
  <c r="G8" i="13"/>
  <c r="G7" i="13"/>
  <c r="G6" i="13"/>
  <c r="K5" i="13"/>
  <c r="J5" i="13"/>
  <c r="K4" i="13"/>
  <c r="J4" i="13"/>
  <c r="G4" i="13"/>
  <c r="J7" i="12"/>
  <c r="I143" i="11"/>
  <c r="H143" i="11"/>
  <c r="I60" i="11"/>
  <c r="H60" i="11"/>
  <c r="I17" i="11"/>
  <c r="H17" i="11"/>
  <c r="N6" i="10"/>
  <c r="N8" i="10"/>
  <c r="H9" i="10"/>
  <c r="N11" i="10"/>
  <c r="R11" i="10"/>
  <c r="N12" i="10"/>
  <c r="N13" i="10"/>
  <c r="R13" i="10"/>
  <c r="N14" i="10"/>
  <c r="R14" i="10"/>
  <c r="N15" i="10"/>
  <c r="H16" i="10"/>
  <c r="N17" i="10"/>
  <c r="N18" i="10"/>
  <c r="R18" i="10"/>
  <c r="N19" i="10"/>
  <c r="R19" i="10"/>
  <c r="N20" i="10"/>
  <c r="R20" i="10"/>
  <c r="H23" i="10"/>
  <c r="H28" i="10"/>
  <c r="N28" i="10"/>
  <c r="N29" i="10"/>
  <c r="N30" i="10" s="1"/>
  <c r="R29" i="10"/>
  <c r="H30" i="10"/>
  <c r="R31" i="10"/>
  <c r="H32" i="10"/>
  <c r="N32" i="10"/>
  <c r="N33" i="10"/>
  <c r="N34" i="10" s="1"/>
  <c r="R33" i="10"/>
  <c r="H34" i="10"/>
  <c r="N37" i="10"/>
  <c r="N38" i="10" s="1"/>
  <c r="H38" i="10"/>
  <c r="N41" i="10"/>
  <c r="R41" i="10"/>
  <c r="H42" i="10"/>
  <c r="N43" i="10"/>
  <c r="R43" i="10"/>
  <c r="N44" i="10"/>
  <c r="H45" i="10"/>
  <c r="N48" i="10"/>
  <c r="N49" i="10"/>
  <c r="R49" i="10"/>
  <c r="N50" i="10"/>
  <c r="N51" i="10"/>
  <c r="R51" i="10"/>
  <c r="N52" i="10"/>
  <c r="R52" i="10"/>
  <c r="N53" i="10"/>
  <c r="R53" i="10"/>
  <c r="N54" i="10"/>
  <c r="R54" i="10"/>
  <c r="N55" i="10"/>
  <c r="R55" i="10"/>
  <c r="N56" i="10"/>
  <c r="R56" i="10"/>
  <c r="N57" i="10"/>
  <c r="R57" i="10"/>
  <c r="N58" i="10"/>
  <c r="R58" i="10"/>
  <c r="N59" i="10"/>
  <c r="R59" i="10"/>
  <c r="H61" i="10"/>
  <c r="Q21" i="9"/>
  <c r="Q20" i="9"/>
  <c r="Q19" i="9"/>
  <c r="Q18" i="9"/>
  <c r="Q17" i="9"/>
  <c r="Q16" i="9"/>
  <c r="N45" i="10" l="1"/>
  <c r="H144" i="11"/>
  <c r="I29" i="16"/>
  <c r="I144" i="11"/>
  <c r="Q22" i="9"/>
  <c r="N23" i="10"/>
  <c r="N9" i="10"/>
  <c r="H46" i="10"/>
  <c r="N42" i="10"/>
  <c r="N16" i="10"/>
  <c r="E78" i="2"/>
  <c r="E77" i="2"/>
  <c r="D76" i="2"/>
  <c r="E75" i="2"/>
  <c r="E74" i="2"/>
  <c r="N46" i="10" l="1"/>
  <c r="D73" i="2"/>
  <c r="F73" i="2"/>
  <c r="F66" i="2"/>
  <c r="F65" i="2"/>
  <c r="F64" i="2"/>
  <c r="H29" i="41"/>
  <c r="H23" i="41"/>
  <c r="H25" i="41"/>
  <c r="H27" i="41"/>
  <c r="H24" i="41"/>
  <c r="H26" i="41"/>
  <c r="H28" i="41"/>
  <c r="H30" i="41" l="1"/>
  <c r="M35" i="33"/>
  <c r="N35" i="33"/>
</calcChain>
</file>

<file path=xl/sharedStrings.xml><?xml version="1.0" encoding="utf-8"?>
<sst xmlns="http://schemas.openxmlformats.org/spreadsheetml/2006/main" count="8604" uniqueCount="2154">
  <si>
    <t>№ п/п</t>
  </si>
  <si>
    <t>Объект</t>
  </si>
  <si>
    <t>Площадь кв.м.</t>
  </si>
  <si>
    <t>Цена за кв.м. руб.</t>
  </si>
  <si>
    <t>Цена за объект руб.</t>
  </si>
  <si>
    <t>Статус</t>
  </si>
  <si>
    <t>Менеджер</t>
  </si>
  <si>
    <t>Клиент</t>
  </si>
  <si>
    <t>Дата смены статуса</t>
  </si>
  <si>
    <t>Дата установки статуса</t>
  </si>
  <si>
    <t>Размер вознаграждения субагента %</t>
  </si>
  <si>
    <t>Балансодержатель</t>
  </si>
  <si>
    <t>Арендатор</t>
  </si>
  <si>
    <t>Сысертский район, д.Большое Седельниково, ул. Березовая, 18 коттедж. Цоколь-168,4 кв.м., мансарда-113,9 кв.м.</t>
  </si>
  <si>
    <t>Земельный участок, расположенный по адресу: г. Верхняя Пышма, пос. Санаторный, ул. Березовая,6</t>
  </si>
  <si>
    <t xml:space="preserve">Жилой дом, литер А, расположенный по адресу: г. Верхняя Пышма, пос. Санаторный, ул. Березовая, д.6
в том числе, </t>
  </si>
  <si>
    <t>Капитальный гараж со смотровыми ямами</t>
  </si>
  <si>
    <t>Трехкомнатная квартира.г. Екатеринбург, ул. Белинского, д.54/Карла Маркса, д. 20а, кв. 27</t>
  </si>
  <si>
    <t>Трехкомнатная квартира.г. Екатеринбург, ул. Уральских Рабочих,д. 49, кв. 40</t>
  </si>
  <si>
    <t>1/3 доли в двухкомнатной квартире, расположенной по адресу: г. Екатеринбург, ул. Орджоникидзе д 18, 3-й этаж, кв. № 24</t>
  </si>
  <si>
    <t>Земельный участок, расположенный по адресу: Свердловская обл. СПК Бетфор-2, участок № 22</t>
  </si>
  <si>
    <t>Пятикомнатная квартира, расположенная по адресу: г. Екатеринбург, ул. Сакко и Ванцетти,д.99, кв.67 (без мебели)</t>
  </si>
  <si>
    <t>Пятикомнатная квартира, расположенная по адресу: г. Екатеринбург, ул. Сакко и Ванцетти,д.99, кв.67 (полная мебелировка)</t>
  </si>
  <si>
    <t>Последнее изменение в объекте</t>
  </si>
  <si>
    <t>Основание изменения</t>
  </si>
  <si>
    <t>г. Екатеринбург, ул. Сакко и Ванцетти д.105</t>
  </si>
  <si>
    <t xml:space="preserve">Четырехкомнатная квартира №225
г. Екатеринбург, ул. Московская, 66, площадью 360 кв.м.(дополнительно терраса 140 кв.м.), </t>
  </si>
  <si>
    <t>Коттедж,
Свердловская обл.,г. Екатеринбург, с. Верхнемакарово, ул. Чкалова, д.2</t>
  </si>
  <si>
    <t>свободно</t>
  </si>
  <si>
    <t>нет в продаже</t>
  </si>
  <si>
    <t>договор</t>
  </si>
  <si>
    <t>Михайлюк</t>
  </si>
  <si>
    <t>Капитель</t>
  </si>
  <si>
    <t>Вторичная коммерческая недвижимость</t>
  </si>
  <si>
    <t>г. Тюмень ул 50 лет Октября 200 а., Литер А3 (холодный склад)</t>
  </si>
  <si>
    <t>г. Тюмень ул 50 лет Октября 200 а, литер А1 (офис)</t>
  </si>
  <si>
    <t>г. Тюмень ул 50 лет Октября 200 а, литер А2 (теплый склад+котельная)</t>
  </si>
  <si>
    <t>г. Тюмень ул 50 лет Октября 200 а, литер А2(теплый склад)</t>
  </si>
  <si>
    <t>ИТОГО (при покупке объекта целиком скидка 9%)</t>
  </si>
  <si>
    <t>г.Екатеринбург, ул.Горнистов 14  Литер "Ж"  Здание ангара</t>
  </si>
  <si>
    <t>г.Екатеринбург, ул.Горнистов 14  Литер "Е"  Часть нежилого дания цеха №1 с лабораторией</t>
  </si>
  <si>
    <t>г.Екатеринбург, ул.Горнистов 14  Литер "Д" Здание казармы (офисы) 1 этаж</t>
  </si>
  <si>
    <t>г.Екатеринбург, ул.Горнистов 14  Литер "Д" Здание казармы (офисы) 2 этаж</t>
  </si>
  <si>
    <t>г.Екатеринбург, ул.Горнистов 14  Литер "Д" Здание казармы (офисы) 3 этаж</t>
  </si>
  <si>
    <t>г.Екатеринбург, ул.Горнистов 14  Литер "А"  Здание АБК основное строение 1 этаж</t>
  </si>
  <si>
    <t>г.Екатеринбург, ул.Горнистов 14  Литер "А"  Здание АБК основное строение 2 этаж</t>
  </si>
  <si>
    <t>г.Екатеринбург, ул.Горнистов 14  Литер "А"  Здание АБК основное строение 3 этаж</t>
  </si>
  <si>
    <t>ИТОГО Имущественный комплекс КЭЗ</t>
  </si>
  <si>
    <t>заявка</t>
  </si>
  <si>
    <t>НВП</t>
  </si>
  <si>
    <t>Собянина Н.В.</t>
  </si>
  <si>
    <t>Екатеринбург Аппаратная, 5 Терминал Лит Ф . Склад, площадью 1043,30 кв.м.</t>
  </si>
  <si>
    <t>Екатеринбург Аппаратная, 5 Литер К. Склад, площадью 1204 кв.м.</t>
  </si>
  <si>
    <t>Екатеринбург Аппаратная, 5 Литер М. Склад, площадью 442,70 кв.м.</t>
  </si>
  <si>
    <t>Екатеринбург Аппаратная, 5 Терминал №1 (Литер Т). Склад, площадью 2904,4 кв.м.</t>
  </si>
  <si>
    <t>г. Екатеринбург, ул. Аппаратная, 5 Терминал №7 (Литер Т1). Склад холодный, площадью 467,10 кв.м.</t>
  </si>
  <si>
    <t>Екатеринбург Аппаратная, 5 Терминал №2 (Литер У). Склад, площадью 1606,7 кв.м.</t>
  </si>
  <si>
    <t>Екатеринбург Аппаратная, 5 Терминал №5 (лит К2). Склад, площадью 1307,1 кв.м.</t>
  </si>
  <si>
    <t>Итого Екатеринбург ул. Аппаратная, 5 часть 1</t>
  </si>
  <si>
    <t>Екатеринбург, Аппаратная, 5 Литер А 1,2 этаж. Офис, площадью 637,90 кв.м.</t>
  </si>
  <si>
    <t>Екатеринбург, Аппаратная, 5 Литер А 3й этаж. Офис, площадью 368,30 кв.м.</t>
  </si>
  <si>
    <t>Екатеринбург Аппаратная, 5 Литер В. Офис, площадью 968,50 кв.м.</t>
  </si>
  <si>
    <t>Екатеринбург Аппаратная, 5 Литер В1. Склад (холодный), площадью 3259,40 кв.м.</t>
  </si>
  <si>
    <t>Екатеринбург Аппаратная, 5 Литер Е. Склад, площадью 235,60 кв.м.</t>
  </si>
  <si>
    <t>Екатеринбург Аппаратная, 5 Литер Н  . Склад (холодный), площадью 676,60 кв.м.</t>
  </si>
  <si>
    <t>Екатеринбург Аппаратная, 5 Литер С. Склад (холодный) Возможность межевания ЗУ под объектом 36 соток.</t>
  </si>
  <si>
    <t>Итого Екатеринбург ул. Аппаратная, 5 часть 2</t>
  </si>
  <si>
    <t>ИТОГО Екатеринбург ул. Аппаратная, 5 целиком</t>
  </si>
  <si>
    <t>Екатеринбург ул. Альпинистов, 77 Здание АБК 1 этаж в т.ч. 1 этаж МОП (№№132-133) -112,1 кв.м</t>
  </si>
  <si>
    <t>Екатеринбург ул. Альпинистов, 77 Здание АБК 2 этаж помещение №115</t>
  </si>
  <si>
    <t>Екатеринбург ул. Альпинистов, 77 Здание АБК 2 этаж помещение №116</t>
  </si>
  <si>
    <t>Екатеринбург ул. Альпинистов, 77 Здание АБК 2 этаж помещение №№142-143</t>
  </si>
  <si>
    <t>Екатеринбург ул. Альпинистов, 77 Здание АБК 2 этаж помещение №№144-147</t>
  </si>
  <si>
    <t>Екатеринбург ул. Альпинистов, 77 Здание АБК 2 этаж помещение №148</t>
  </si>
  <si>
    <t>Екатеринбург ул. Альпинистов, 77 Здание АБК 2 этаж помещение №149</t>
  </si>
  <si>
    <t>Екатеринбург ул. Альпинистов, 77 Здание АБК 2 этаж помещение №150</t>
  </si>
  <si>
    <t>Екатеринбург ул. Альпинистов, 77 Здание АБК 2 этаж помещение №151</t>
  </si>
  <si>
    <t>Екатеринбург ул. Альпинистов, 77 Здание АБК 2 этаж помещение №152</t>
  </si>
  <si>
    <t>Екатеринбург ул. Альпинистов, 77 Здание АБК 2 этаж помещение №№153-154</t>
  </si>
  <si>
    <t>Екатеринбург ул. Альпинистов, 77 Здание АБК 2 этаж помещение №155</t>
  </si>
  <si>
    <t>Екатеринбург ул. Альпинистов, 77 Здание АБК 2 этаж помещение №№156-157</t>
  </si>
  <si>
    <t>Екатеринбург ул. Альпинистов, 77 Здание АБК 2 этаж помещение №158</t>
  </si>
  <si>
    <t>Екатеринбург ул. Альпинистов, 77 Здание АБК 2 этаж МОП (№№113-114,№117)</t>
  </si>
  <si>
    <t>Екатеринбург ул. Альпинистов, 77 Здание АБК 2 этаж в т.ч. 2 этаж МОП (№№113-114,№117) - 141,8</t>
  </si>
  <si>
    <t>Екатеринбург ул. Альпинистов, 77 Здание АБК подсобное помещение (Подвал)</t>
  </si>
  <si>
    <t xml:space="preserve">Итого Екатеринбург ул. Альпинистов, 77 Здание АБК </t>
  </si>
  <si>
    <t>Екатеринбург, ул. Альпинистов, 77 Секция 1 Трансформаторная (№№1-3), площадью 259,2 кв.м.</t>
  </si>
  <si>
    <t>Екатеринбург, ул. Альпинистов, 77 Секция 1 Офисные помещения 1 этаж (№№10-21,№№27-28,№140), площадью - 237,6 кв.м.</t>
  </si>
  <si>
    <t>Екатеринбург, ул. Альпинистов, 77 Секция 1 Офисные помещения 2 этаж (№№86-96,159), площадью - 241,7 кв.м.</t>
  </si>
  <si>
    <t>Екатеринбург ул. Альпинистов, 77 Секция 3 Склад №60</t>
  </si>
  <si>
    <t>Екатеринбург ул. Альпинистов, 77 Секция 3 Склад №61</t>
  </si>
  <si>
    <t>Екатеринбург ул. Альпинистов, 77 Секция 3 Склад №62</t>
  </si>
  <si>
    <t>Екатеринбург ул. Альпинистов, 77 Секция 3 Склад №64</t>
  </si>
  <si>
    <t>Екатеринбург ул. Альпинистов, 77 Секция 3 Склад №65</t>
  </si>
  <si>
    <t>Екатеринбург ул. Альпинистов, 77 Секция 3 (№№39-44,№№55-65,№51,№99,№№111-112)</t>
  </si>
  <si>
    <t>г. Екатеринбург, ул. Пушкина, 2а лит.А2 А3 (помещения)</t>
  </si>
  <si>
    <t>г. Екатеринбург, ул. Пушкина, 2а лит.А2 А3(помещения)</t>
  </si>
  <si>
    <t xml:space="preserve">г. Екатеринбург, ул. Пушкина, 2а Подвал </t>
  </si>
  <si>
    <t>ИТОГО (при покупке объекта целиком скидка 20%)</t>
  </si>
  <si>
    <t>г. Екатеринбург, ул. Баумана, 42 , помещение в цокольном этаже (сауна)</t>
  </si>
  <si>
    <t>Итого Белинского, 56 1й этаж:</t>
  </si>
  <si>
    <t>Калинин</t>
  </si>
  <si>
    <t>ООО "Торгово -производственная компания Партнеры СВ"</t>
  </si>
  <si>
    <t>г. Екатеринбург, ул. Шаумяна, 73/ул. Чкалова, 16 оборудованный офис банка (1,2 этаж, левый офис)  в том числе МОПы (81,7 кв.м.)</t>
  </si>
  <si>
    <t>г. Екатеринбург, ул. Шаумяна, 73/ул. Чкалова, 16 оборудованный офис банка (1,2 этаж, правый офис)в том числе МОПы (72,3 кв.м.)</t>
  </si>
  <si>
    <t>Итого (акция Желтый ценник)</t>
  </si>
  <si>
    <t>Сверловская обл., г.Серов, ул. Кирова,49 Лицензированный под алкогольную продукцию теплый склад + АБК (акция Желтый ценник)</t>
  </si>
  <si>
    <t>Помещение, по адресу: Свердловская область, г. Среднеуральск, ул. Советская, д.3</t>
  </si>
  <si>
    <t>№ квартиры</t>
  </si>
  <si>
    <t>Дата</t>
  </si>
  <si>
    <t>Площадь квартиры, кв.м.</t>
  </si>
  <si>
    <t>Тип</t>
  </si>
  <si>
    <t>Этаж</t>
  </si>
  <si>
    <t>Сторона</t>
  </si>
  <si>
    <t>Размер вознаграждения Субагента, %</t>
  </si>
  <si>
    <t xml:space="preserve">Цена за кв.м., руб. </t>
  </si>
  <si>
    <t xml:space="preserve">Цена за квартиру, руб. </t>
  </si>
  <si>
    <t>Цена за квартиру, руб.</t>
  </si>
  <si>
    <t>Свободно</t>
  </si>
  <si>
    <t>3В</t>
  </si>
  <si>
    <t>З</t>
  </si>
  <si>
    <t>бронь</t>
  </si>
  <si>
    <t xml:space="preserve">Дата </t>
  </si>
  <si>
    <t>Цена за паркинг, руб.</t>
  </si>
  <si>
    <t>1</t>
  </si>
  <si>
    <t>СЕМ1</t>
  </si>
  <si>
    <t>С</t>
  </si>
  <si>
    <t>2</t>
  </si>
  <si>
    <t>3</t>
  </si>
  <si>
    <t>4</t>
  </si>
  <si>
    <t>5</t>
  </si>
  <si>
    <t>СЕМ2</t>
  </si>
  <si>
    <t>6</t>
  </si>
  <si>
    <t>7</t>
  </si>
  <si>
    <t>8</t>
  </si>
  <si>
    <t>9</t>
  </si>
  <si>
    <t>10</t>
  </si>
  <si>
    <t>11</t>
  </si>
  <si>
    <t>12</t>
  </si>
  <si>
    <t>13</t>
  </si>
  <si>
    <t>ТИП2</t>
  </si>
  <si>
    <t>Ю</t>
  </si>
  <si>
    <t>14</t>
  </si>
  <si>
    <t>15</t>
  </si>
  <si>
    <t>ТИП1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</si>
  <si>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</si>
  <si>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</si>
  <si>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</si>
  <si>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</si>
  <si>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</si>
  <si>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</si>
  <si>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</si>
  <si>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</si>
  <si>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</si>
  <si>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</si>
  <si>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</si>
  <si>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Токарев</t>
  </si>
  <si>
    <t>EXT</t>
  </si>
  <si>
    <t>33</t>
  </si>
  <si>
    <t>34</t>
  </si>
  <si>
    <t>35</t>
  </si>
  <si>
    <t>36</t>
  </si>
  <si>
    <t>37</t>
  </si>
  <si>
    <t>38</t>
  </si>
  <si>
    <t>40</t>
  </si>
  <si>
    <t>47</t>
  </si>
  <si>
    <t>48</t>
  </si>
  <si>
    <t>49</t>
  </si>
  <si>
    <t>50</t>
  </si>
  <si>
    <t>51</t>
  </si>
  <si>
    <t>52</t>
  </si>
  <si>
    <t>Цена за кв.м., руб.</t>
  </si>
  <si>
    <t xml:space="preserve">№ </t>
  </si>
  <si>
    <t>Юр.лицо</t>
  </si>
  <si>
    <t xml:space="preserve">СТАТУС </t>
  </si>
  <si>
    <t>дата</t>
  </si>
  <si>
    <t>менеджер</t>
  </si>
  <si>
    <t>клиент</t>
  </si>
  <si>
    <t>Строительный №</t>
  </si>
  <si>
    <t>Площадь</t>
  </si>
  <si>
    <t xml:space="preserve">Дата смены статуса </t>
  </si>
  <si>
    <t>Договор</t>
  </si>
  <si>
    <t>Мухина</t>
  </si>
  <si>
    <t>Бондаренко</t>
  </si>
  <si>
    <t>КСО</t>
  </si>
  <si>
    <t>Свирельщикова</t>
  </si>
  <si>
    <t>ФСК</t>
  </si>
  <si>
    <t>Артюх</t>
  </si>
  <si>
    <t>Савельева А.П.</t>
  </si>
  <si>
    <t>Шмойлов</t>
  </si>
  <si>
    <t>Гриб</t>
  </si>
  <si>
    <t>Голдобин</t>
  </si>
  <si>
    <t>Васюков Оливер</t>
  </si>
  <si>
    <t>Сальников</t>
  </si>
  <si>
    <t>Попов Алексей Игоревич</t>
  </si>
  <si>
    <t>Белоусов</t>
  </si>
  <si>
    <t>Остерн</t>
  </si>
  <si>
    <t>Мадияров Данил</t>
  </si>
  <si>
    <t>Тузов Виктор</t>
  </si>
  <si>
    <t>Дахнер</t>
  </si>
  <si>
    <t>Яковлев</t>
  </si>
  <si>
    <t>Фомина</t>
  </si>
  <si>
    <t>Рентор</t>
  </si>
  <si>
    <t>Гейне</t>
  </si>
  <si>
    <t>Тихонов Евгений</t>
  </si>
  <si>
    <t>Бархатова Юлия</t>
  </si>
  <si>
    <t>Гранит Урал</t>
  </si>
  <si>
    <t>Сударов С</t>
  </si>
  <si>
    <t>Гайдамак</t>
  </si>
  <si>
    <t>Безверхий Сергей</t>
  </si>
  <si>
    <t>Маленьких</t>
  </si>
  <si>
    <t>Амброжич</t>
  </si>
  <si>
    <t>Бездомов</t>
  </si>
  <si>
    <t>Доставалова Татьяна Александровна</t>
  </si>
  <si>
    <t>Корепанов</t>
  </si>
  <si>
    <t>Петряков</t>
  </si>
  <si>
    <t>Виноградова Э.</t>
  </si>
  <si>
    <t>Глазков</t>
  </si>
  <si>
    <t>Ушенина</t>
  </si>
  <si>
    <t>Куцебин</t>
  </si>
  <si>
    <t>Вознаграждение-2%</t>
  </si>
  <si>
    <t>ГК Ладога</t>
  </si>
  <si>
    <t>Корякин</t>
  </si>
  <si>
    <t>Ницак</t>
  </si>
  <si>
    <t>А-Девелопмент</t>
  </si>
  <si>
    <t xml:space="preserve"> Носкова Марина</t>
  </si>
  <si>
    <t>Решетникова Н</t>
  </si>
  <si>
    <t>Петрова М.В.</t>
  </si>
  <si>
    <t>Баранецкая</t>
  </si>
  <si>
    <t>Куприянова Е.А.</t>
  </si>
  <si>
    <t>Воловая Е.Б.</t>
  </si>
  <si>
    <t>скидка 50%</t>
  </si>
  <si>
    <t>Колесникова</t>
  </si>
  <si>
    <t>скидка 20%</t>
  </si>
  <si>
    <t>Борисова Ю</t>
  </si>
  <si>
    <t>мартьянова</t>
  </si>
  <si>
    <t>Балашов А</t>
  </si>
  <si>
    <t>Техинсервис</t>
  </si>
  <si>
    <t>Захарова Т.К.</t>
  </si>
  <si>
    <t>Демина</t>
  </si>
  <si>
    <t>Бездомова Анна</t>
  </si>
  <si>
    <t>Кузнецова</t>
  </si>
  <si>
    <t>.</t>
  </si>
  <si>
    <t>Калинин Д.В.</t>
  </si>
  <si>
    <t>Лупандина К.</t>
  </si>
  <si>
    <t>Новикова</t>
  </si>
  <si>
    <t>Малышева З.В.</t>
  </si>
  <si>
    <t>Кац</t>
  </si>
  <si>
    <t>9.816</t>
  </si>
  <si>
    <t>Андраманов Андрей Сергеевич</t>
  </si>
  <si>
    <t>Другова Ирина Алексеевна</t>
  </si>
  <si>
    <t>Другов В.И</t>
  </si>
  <si>
    <t>обмен</t>
  </si>
  <si>
    <t>Корякова</t>
  </si>
  <si>
    <t>ООО гранит Урал</t>
  </si>
  <si>
    <t>ТД Мегаполис</t>
  </si>
  <si>
    <t>Дементьева</t>
  </si>
  <si>
    <t>Колесников</t>
  </si>
  <si>
    <t>Баданин Г</t>
  </si>
  <si>
    <t>Стасевич</t>
  </si>
  <si>
    <t>Орлова</t>
  </si>
  <si>
    <t>Спивак</t>
  </si>
  <si>
    <t>Чернов П.Ю.</t>
  </si>
  <si>
    <t>Гуславская Ирина</t>
  </si>
  <si>
    <t>Глебович Алексей Викторович</t>
  </si>
  <si>
    <t>Швец А.А.</t>
  </si>
  <si>
    <t>Ваганова Д.О.</t>
  </si>
  <si>
    <t>Якушев В</t>
  </si>
  <si>
    <t>Антоненко</t>
  </si>
  <si>
    <t>Никонов Андрей Сергеевич</t>
  </si>
  <si>
    <t>Мартемьянов</t>
  </si>
  <si>
    <t>Велижанин</t>
  </si>
  <si>
    <t>15.10.14.</t>
  </si>
  <si>
    <t>семенов Павел</t>
  </si>
  <si>
    <t>Романов Максим</t>
  </si>
  <si>
    <t>Колмыкова</t>
  </si>
  <si>
    <t>Аббасов Рауф</t>
  </si>
  <si>
    <t>Теюбова З.</t>
  </si>
  <si>
    <t>Кожина</t>
  </si>
  <si>
    <t>Судаков</t>
  </si>
  <si>
    <t>лахтин</t>
  </si>
  <si>
    <t>Тузов Валерий</t>
  </si>
  <si>
    <t>Блохина В.А.</t>
  </si>
  <si>
    <t>НВп</t>
  </si>
  <si>
    <t>Чернышев</t>
  </si>
  <si>
    <t>Ищенко В,А.</t>
  </si>
  <si>
    <t>Трушакова Анна Анатольевна /Трушаков Антон Викторович (новосел)</t>
  </si>
  <si>
    <t>Лукиных</t>
  </si>
  <si>
    <t>Киселева Татьяна Викторовна</t>
  </si>
  <si>
    <t>Велижанин М.В.</t>
  </si>
  <si>
    <t>Лунина</t>
  </si>
  <si>
    <t>Вишневский В.Н./ Комарова</t>
  </si>
  <si>
    <t>Комарова Н.А./Вишневский</t>
  </si>
  <si>
    <t>Лахтин</t>
  </si>
  <si>
    <t>куприянов</t>
  </si>
  <si>
    <t>Полещук В.С.</t>
  </si>
  <si>
    <t>Мангилева/Кузнецов</t>
  </si>
  <si>
    <t>Тонких Е.В.</t>
  </si>
  <si>
    <t>Другов</t>
  </si>
  <si>
    <t>Киселева Татьяна Владимировна</t>
  </si>
  <si>
    <t>Тепляков</t>
  </si>
  <si>
    <t>Сосновских В.</t>
  </si>
  <si>
    <t>Осипик</t>
  </si>
  <si>
    <t>Горохова</t>
  </si>
  <si>
    <t>%</t>
  </si>
  <si>
    <t>сысертьэлектромонтаж</t>
  </si>
  <si>
    <t>Цыгура</t>
  </si>
  <si>
    <t>Двинянинова</t>
  </si>
  <si>
    <t>Малов Илья Вячеславович</t>
  </si>
  <si>
    <t>Илькаева Альбина Рамисовна</t>
  </si>
  <si>
    <t>Милехина</t>
  </si>
  <si>
    <t>Ваганова</t>
  </si>
  <si>
    <t>Лисицкий С.Н.</t>
  </si>
  <si>
    <t>Шмойлов А.Г.</t>
  </si>
  <si>
    <t>Калинин Ф</t>
  </si>
  <si>
    <t>Стерликова</t>
  </si>
  <si>
    <t>Ковалева И.Ю.</t>
  </si>
  <si>
    <t>Токарев Сергей Валерьевич (Уралстройсервис СК)</t>
  </si>
  <si>
    <t xml:space="preserve">Кол-во оставшихся дней до завершения статуса </t>
  </si>
  <si>
    <t>Примечание</t>
  </si>
  <si>
    <t xml:space="preserve">Стоимость м/м, руб. </t>
  </si>
  <si>
    <t>МЕНЕДЖЕР</t>
  </si>
  <si>
    <t>Дата изм статуса</t>
  </si>
  <si>
    <t>СТАТУС</t>
  </si>
  <si>
    <t>Юр. Лицо</t>
  </si>
  <si>
    <t>Секция</t>
  </si>
  <si>
    <t>к продаже м, кв.м.</t>
  </si>
  <si>
    <t>наличие ремонта</t>
  </si>
  <si>
    <t>Старая цена, руб.</t>
  </si>
  <si>
    <t>Цена продажи за кв.м., руб.</t>
  </si>
  <si>
    <t>общая стоимость руб.</t>
  </si>
  <si>
    <t>Назначение помещения</t>
  </si>
  <si>
    <t>цена продажи с учетом акции "паркинг в подарок"</t>
  </si>
  <si>
    <t xml:space="preserve">Арендаторы </t>
  </si>
  <si>
    <t>цена продажи (за м2)</t>
  </si>
  <si>
    <t>цена продажи м2</t>
  </si>
  <si>
    <t>Секция А, 1 этаж</t>
  </si>
  <si>
    <t>А</t>
  </si>
  <si>
    <t>224, 226</t>
  </si>
  <si>
    <t>чистовая</t>
  </si>
  <si>
    <t>Офис + подсобка + санузел</t>
  </si>
  <si>
    <t>ООО Рентор</t>
  </si>
  <si>
    <t>Офис</t>
  </si>
  <si>
    <t>Секция А, 1 этаж блок помещений</t>
  </si>
  <si>
    <t>232, 233, 230, 231, 225</t>
  </si>
  <si>
    <t>МОП Секция А, 1 этаж 34,8%</t>
  </si>
  <si>
    <t>МОП</t>
  </si>
  <si>
    <t>МОП (тамбур)</t>
  </si>
  <si>
    <t>МОП (лестничная клетка)</t>
  </si>
  <si>
    <t>Санузел</t>
  </si>
  <si>
    <t>Помещение уборочного инвентаря</t>
  </si>
  <si>
    <t>228 (Часть)</t>
  </si>
  <si>
    <t>Коридор (Часть)</t>
  </si>
  <si>
    <t>Коридор</t>
  </si>
  <si>
    <t>228 (часть)</t>
  </si>
  <si>
    <t>Коридор (часть)</t>
  </si>
  <si>
    <t>Электрощитовая</t>
  </si>
  <si>
    <t>Помещение сбора мусора</t>
  </si>
  <si>
    <t>Тамбур</t>
  </si>
  <si>
    <t>Итого Сек А 1й этаж</t>
  </si>
  <si>
    <t>Секция А, 2 этаж</t>
  </si>
  <si>
    <t>ИП Алексеева  Светлана Саетяновна</t>
  </si>
  <si>
    <t>179, 180</t>
  </si>
  <si>
    <t>Гардеробная</t>
  </si>
  <si>
    <t>МОП Секция А, 2 этаж 34,9%</t>
  </si>
  <si>
    <t>Лестничная клетка</t>
  </si>
  <si>
    <t>Итого Сек А 2й этаж</t>
  </si>
  <si>
    <t>Секция Б, 2 этаж</t>
  </si>
  <si>
    <t>Б</t>
  </si>
  <si>
    <t>184, 183, 483</t>
  </si>
  <si>
    <t xml:space="preserve">Офис </t>
  </si>
  <si>
    <t xml:space="preserve">Махмудов Рустам Достчанович </t>
  </si>
  <si>
    <t>МОП  Секция Б, 2 этаж 40,1%</t>
  </si>
  <si>
    <t>Комната уборочного инвентаря</t>
  </si>
  <si>
    <t>ПРОДАНО Секция Б, 2 этаж</t>
  </si>
  <si>
    <t>Мельникова</t>
  </si>
  <si>
    <t>Суминов Анатолий Алексеевич</t>
  </si>
  <si>
    <t>Верхаш</t>
  </si>
  <si>
    <t>Медицинский пункт</t>
  </si>
  <si>
    <t>Чан- Фун-Тен Владимир Юрьевич</t>
  </si>
  <si>
    <t>Караеваева Е.В,</t>
  </si>
  <si>
    <t>ИТОГО:</t>
  </si>
  <si>
    <t>офис большой площади, два ряда колонн делают часть площади не функциональной, окна в арбитраж - темное</t>
  </si>
  <si>
    <t>ООО "Рентор"</t>
  </si>
  <si>
    <t>ПАО "ЭнергосбыТ Плюс"</t>
  </si>
  <si>
    <t>Нет</t>
  </si>
  <si>
    <t>900 000</t>
  </si>
  <si>
    <t>помещение №509</t>
  </si>
  <si>
    <t>офис большой площади, одна колонна в центре,окна в арбитраж - темное</t>
  </si>
  <si>
    <t>ЗПИФН</t>
  </si>
  <si>
    <t>помещение №508</t>
  </si>
  <si>
    <t>Офис большой площади, одна колонна в центре,окна в арбитраж - помещение темное.</t>
  </si>
  <si>
    <t>помещение №456</t>
  </si>
  <si>
    <t>Офис большой площади, два ряда колонн делают часть площади не функциональной, окна в арбитраж - темное.</t>
  </si>
  <si>
    <t>ООО "Фонд 2020"</t>
  </si>
  <si>
    <t>Энергосбыть плюс</t>
  </si>
  <si>
    <t>помещение №1205</t>
  </si>
  <si>
    <t>Офис большой площади, есть одна колонна, окна в арбитраж - помещение темное.</t>
  </si>
  <si>
    <t>ООО "ФСК"</t>
  </si>
  <si>
    <t>600 000</t>
  </si>
  <si>
    <t>помещение №1204</t>
  </si>
  <si>
    <t xml:space="preserve">Специфический ремонт (фотостудия). Необходимы дополнительные затраты. Офис с окном в атриум, колонны делают часть площади не функциональной. </t>
  </si>
  <si>
    <t>1/2 часть-ООО «Вентрауф»1/2 часть-ПАО "ЭнергосбыТ Плюс"</t>
  </si>
  <si>
    <t>помещение №1264</t>
  </si>
  <si>
    <t>Сторона: МУГИСО. Есть одна колонна в центре.</t>
  </si>
  <si>
    <t>450 000</t>
  </si>
  <si>
    <t>помещение №343</t>
  </si>
  <si>
    <t>Сторона: Арбитраж. Два ряда колонн делают часть площади не функциональной.</t>
  </si>
  <si>
    <t>помещение №267</t>
  </si>
  <si>
    <t>Сторона: Арбитраж. Темное помещение, окно небольшое, половина кабинета неосвещена.</t>
  </si>
  <si>
    <t>помещение №266</t>
  </si>
  <si>
    <t>Сторона: Арбитраж. Помещание вытянуто.</t>
  </si>
  <si>
    <t>УК "Регион Финанс"</t>
  </si>
  <si>
    <t>нет</t>
  </si>
  <si>
    <t>помещение №265.2</t>
  </si>
  <si>
    <t>Сторона: Арбитраж. Угловое, окна на две стороны, светлое, но большая площадь.</t>
  </si>
  <si>
    <t>помещение №265.1</t>
  </si>
  <si>
    <t>Сторона: Арбитраж. Песредине помещения колонна, но сделана стеклянная фасадная группа - две стены и дверь.</t>
  </si>
  <si>
    <t>ООО "ВМВ"</t>
  </si>
  <si>
    <t>помещение №199</t>
  </si>
  <si>
    <t xml:space="preserve">                           Офисные помещения под проект "Готовый бизнес"</t>
  </si>
  <si>
    <t>ВСЕГО:</t>
  </si>
  <si>
    <t>Балкон</t>
  </si>
  <si>
    <t>ИП Колчин с 1.5.17</t>
  </si>
  <si>
    <t>балкон</t>
  </si>
  <si>
    <t>помещение № 865</t>
  </si>
  <si>
    <t>Требуется проведение коммуникаций (вентиляция, пожаротушение). Большая площадь. 2 паркинга "в подарок"</t>
  </si>
  <si>
    <t>ООО Стелла Нова (фитнес центр) 600 м2     130 кв.м. ИП Колчин</t>
  </si>
  <si>
    <t>помещение № 842 и №845</t>
  </si>
  <si>
    <t>Сторона: Луначарского. Одна колонна - неудобно расположена, часть площади не функциональна, небольшое окно - часть офиса темная.</t>
  </si>
  <si>
    <t>СК "Выручим!"</t>
  </si>
  <si>
    <t>ООО "Поставка"</t>
  </si>
  <si>
    <t>помещение №833</t>
  </si>
  <si>
    <t>С трех сторон венткамеры (гул), нет окон.</t>
  </si>
  <si>
    <t>Голендухин Илья С.       От АН Монолит (Владимир) и Сергей Михайлович</t>
  </si>
  <si>
    <t>помещение №1284</t>
  </si>
  <si>
    <t>Сторона: Луначарского</t>
  </si>
  <si>
    <t>ООО "ИД Классика"</t>
  </si>
  <si>
    <t>помещение №1282</t>
  </si>
  <si>
    <t>помещение №1236</t>
  </si>
  <si>
    <t>ООО "Эко Архитектура"</t>
  </si>
  <si>
    <t>помещение №620</t>
  </si>
  <si>
    <t>помещение №621</t>
  </si>
  <si>
    <t>ООО "Юкон Бизнес Консалитинг"</t>
  </si>
  <si>
    <t>помещение №560</t>
  </si>
  <si>
    <t>Офис большой площади, два ряда колонн, окна в арбитраж - помещение темное.</t>
  </si>
  <si>
    <t>помещение №457</t>
  </si>
  <si>
    <t>помещение №1206</t>
  </si>
  <si>
    <t>Ермакова К.Ю.</t>
  </si>
  <si>
    <t>помещение №1200</t>
  </si>
  <si>
    <t>Романова</t>
  </si>
  <si>
    <t>Ярошевский</t>
  </si>
  <si>
    <t>помещение №1199</t>
  </si>
  <si>
    <t>капитель</t>
  </si>
  <si>
    <t>михайлюк</t>
  </si>
  <si>
    <t>помещение №1272</t>
  </si>
  <si>
    <t>Антикризисное управление</t>
  </si>
  <si>
    <t>ИП Калашников</t>
  </si>
  <si>
    <t>маленьких</t>
  </si>
  <si>
    <t>помещение №1271</t>
  </si>
  <si>
    <t>Сторона: МУГИСО. Офис большой площади, есть одна колонна, но помещение угловое, окна с двух сторон, светлое.</t>
  </si>
  <si>
    <t>ООО "Вентрауф"</t>
  </si>
  <si>
    <t>помещение №344</t>
  </si>
  <si>
    <t>Сторона: МУГИСО. Посредине - колонна, делит помещение на входную группу и основную часть.</t>
  </si>
  <si>
    <t>ООО "Проминвест"</t>
  </si>
  <si>
    <t>300 000</t>
  </si>
  <si>
    <t>помещение №1268</t>
  </si>
  <si>
    <t>Сторона: М.Сибиряка. Офис большой площади, четыре колонны, которые делают часть площади не функциональной. Половина не освещается.</t>
  </si>
  <si>
    <t>ООО "Ресурс Тендер"</t>
  </si>
  <si>
    <t>помещение №1251</t>
  </si>
  <si>
    <t>Сторона: Арбитраж. Темный офис, 2/3 офиса не освещается, колонна делает часть площади не функциональной.</t>
  </si>
  <si>
    <t>ООО "Партенер ЕК"</t>
  </si>
  <si>
    <t xml:space="preserve">помещение №1254
</t>
  </si>
  <si>
    <t>УК "Дом Сервиса"</t>
  </si>
  <si>
    <t>помещение №270</t>
  </si>
  <si>
    <t>Сторона: МУГИСО. Угловое, окна на две стороны, светлое, но большая площадь, посредине офиса колонна</t>
  </si>
  <si>
    <t>ООО "Каркасные технологии"</t>
  </si>
  <si>
    <t>помещение №280</t>
  </si>
  <si>
    <t>Сторона: МУГИСО. Большая площадь, посредине есть колонна, но большие окна</t>
  </si>
  <si>
    <t>помещение №279</t>
  </si>
  <si>
    <t>Сторона: МУГИСО. Колонна посредине, темное.</t>
  </si>
  <si>
    <t>ООО "УК "Дом Сервиса" (Бухгалтерия)</t>
  </si>
  <si>
    <t>помещение №275</t>
  </si>
  <si>
    <t>Сторона: Арбитраж. Есть колонны, из-за них часть площади не функциональна. Помещение угловое (арбитраж-РМК)</t>
  </si>
  <si>
    <t>ООО "Уральский экспертный центр"</t>
  </si>
  <si>
    <t>помещение №269</t>
  </si>
  <si>
    <t>Сторона: Луначарского. Организованы входная зона и рабочая зона, имеются три изолированных помещения</t>
  </si>
  <si>
    <t>ООО "Квартирный вопрос"</t>
  </si>
  <si>
    <t>помещение №203</t>
  </si>
  <si>
    <t xml:space="preserve">Сторона: МУГИСО. Расположен в дальнем углу. Не просматривается, нет трафика. Передняя стена, двери - стеклянные;организована входная зона, отделен кабинет </t>
  </si>
  <si>
    <t>ИП Ягупов, стоматология</t>
  </si>
  <si>
    <t>Леканова Г.Ю. от АН (Д. Серый)</t>
  </si>
  <si>
    <t>помещение №208</t>
  </si>
  <si>
    <t>Сторона: Мамина-Сибиряка</t>
  </si>
  <si>
    <t>ООО "Урал-Сервис" (кальянная)</t>
  </si>
  <si>
    <t>помещение №196</t>
  </si>
  <si>
    <t>Сторона: Арбитраж. Есть колонны, из-за них, часть площади не функциональна. Но, помещение светлое, угловое</t>
  </si>
  <si>
    <t>помещение №202</t>
  </si>
  <si>
    <t>Особенность офиса</t>
  </si>
  <si>
    <t>Залог</t>
  </si>
  <si>
    <t>акция паркинг в подарок</t>
  </si>
  <si>
    <t xml:space="preserve">
Реестр офисных площадей в БЦ "Манхэттен" 
</t>
  </si>
  <si>
    <t xml:space="preserve">
Реестр парковочных мест в БЦ "Манхэттен"
</t>
  </si>
  <si>
    <t>№п/п</t>
  </si>
  <si>
    <t>№ в свидетельстве о регистрации прав собственности</t>
  </si>
  <si>
    <t>Уровень</t>
  </si>
  <si>
    <t>Площадь парковочного места, кв.м.</t>
  </si>
  <si>
    <t>Общая стоимость парковочного места, руб.</t>
  </si>
  <si>
    <t>Арендаторы</t>
  </si>
  <si>
    <t>Парковочное место № 277</t>
  </si>
  <si>
    <t>19,0</t>
  </si>
  <si>
    <t>-</t>
  </si>
  <si>
    <t>Парковочное место № 278</t>
  </si>
  <si>
    <t>17,2</t>
  </si>
  <si>
    <t>Парковочное место № 279</t>
  </si>
  <si>
    <t>19,5</t>
  </si>
  <si>
    <t>Парковочное место № 286</t>
  </si>
  <si>
    <t>14,9</t>
  </si>
  <si>
    <t>Парковочное место № 287</t>
  </si>
  <si>
    <t>13,6</t>
  </si>
  <si>
    <t>Парковочное место № 294</t>
  </si>
  <si>
    <t>Парковочное место № 295</t>
  </si>
  <si>
    <t>Парковочное место № 303</t>
  </si>
  <si>
    <t>Парковочное место № 312</t>
  </si>
  <si>
    <t>Парковочное место № 313</t>
  </si>
  <si>
    <t>Парковочное место № 314</t>
  </si>
  <si>
    <t>Парковочное место № 315</t>
  </si>
  <si>
    <t>Парковочное место № 316</t>
  </si>
  <si>
    <t>Парковочное место № 324</t>
  </si>
  <si>
    <t>Парковочное место № 118</t>
  </si>
  <si>
    <t>20,9</t>
  </si>
  <si>
    <t>ООО Астра Строй</t>
  </si>
  <si>
    <t>Парковочное место № 119</t>
  </si>
  <si>
    <t>16,0</t>
  </si>
  <si>
    <t>Парковочное место № 120</t>
  </si>
  <si>
    <t>14,6</t>
  </si>
  <si>
    <t>Парковочное место № 121</t>
  </si>
  <si>
    <t>18,7</t>
  </si>
  <si>
    <t>Парковочное место № 122</t>
  </si>
  <si>
    <t>15,7</t>
  </si>
  <si>
    <t>Парковочное место № 123</t>
  </si>
  <si>
    <t>14,8</t>
  </si>
  <si>
    <t>Парковочное место № 124</t>
  </si>
  <si>
    <t>14,4</t>
  </si>
  <si>
    <t>Парковочное место № 125</t>
  </si>
  <si>
    <t>Парковочное место № 126</t>
  </si>
  <si>
    <t>14,7</t>
  </si>
  <si>
    <t>Парковочное место № 127</t>
  </si>
  <si>
    <t>15,6</t>
  </si>
  <si>
    <t>Парковочное место № 128</t>
  </si>
  <si>
    <t>Парковочное место № 129</t>
  </si>
  <si>
    <t>ООО АстраСтройКомплекс</t>
  </si>
  <si>
    <t>Парковочное место № 130</t>
  </si>
  <si>
    <t>15,9</t>
  </si>
  <si>
    <t>Энергосбыт Плюс</t>
  </si>
  <si>
    <t>Парковочное место № 171</t>
  </si>
  <si>
    <t>13,8</t>
  </si>
  <si>
    <t xml:space="preserve">ООО Элетех </t>
  </si>
  <si>
    <t>Парковочное место № 189</t>
  </si>
  <si>
    <t>19,7</t>
  </si>
  <si>
    <t>ООО Евролэнд-Центр</t>
  </si>
  <si>
    <t>Парковочное место № 198</t>
  </si>
  <si>
    <t>15,0</t>
  </si>
  <si>
    <t>ООО СТ Финанс (Тихомиров)</t>
  </si>
  <si>
    <t>Парковочное место № 199</t>
  </si>
  <si>
    <t>ООО СТ Девелопмент (Тихомиров)</t>
  </si>
  <si>
    <t>Парковочное место № 200</t>
  </si>
  <si>
    <t>ООО ПРЕД-Сити Групп (Тихомиров)</t>
  </si>
  <si>
    <t>Парковочное место № 201</t>
  </si>
  <si>
    <t>16,3</t>
  </si>
  <si>
    <t>Азанов Максим Александрович ООО "ДевелКо</t>
  </si>
  <si>
    <t>Парковочное место № 202</t>
  </si>
  <si>
    <t>17,0</t>
  </si>
  <si>
    <t>Парковочное место № 206</t>
  </si>
  <si>
    <t>Галендухин</t>
  </si>
  <si>
    <t xml:space="preserve">  Адвокатское бюро СО Юрас Лигал</t>
  </si>
  <si>
    <t>Парковочное место № 207</t>
  </si>
  <si>
    <t>Парковочное место № 208</t>
  </si>
  <si>
    <t>Парковочное место № 209</t>
  </si>
  <si>
    <t>Парковочное место № 210</t>
  </si>
  <si>
    <t>13,7</t>
  </si>
  <si>
    <t>Парковочное место № 211</t>
  </si>
  <si>
    <t>15,4</t>
  </si>
  <si>
    <t>Парковочное место № 213</t>
  </si>
  <si>
    <t>Парковочное место № 214</t>
  </si>
  <si>
    <t>Парковочное место № 218</t>
  </si>
  <si>
    <t>13,9</t>
  </si>
  <si>
    <t>ООО  Издательский дом Сократ</t>
  </si>
  <si>
    <t>Парковочное место № 219</t>
  </si>
  <si>
    <t>Парковочное место № 220</t>
  </si>
  <si>
    <t>Парковочное место № 221</t>
  </si>
  <si>
    <t>14,2</t>
  </si>
  <si>
    <t>Парковочное место № 222</t>
  </si>
  <si>
    <t>13,5</t>
  </si>
  <si>
    <t>Парковочное место № 223</t>
  </si>
  <si>
    <t>Парковочное место № 224</t>
  </si>
  <si>
    <t>15,2</t>
  </si>
  <si>
    <t>Парковочное место № 225</t>
  </si>
  <si>
    <t>Парковочное место № 226</t>
  </si>
  <si>
    <t>Парковочное место № 227</t>
  </si>
  <si>
    <t>Матушкина Наталья Владимировна</t>
  </si>
  <si>
    <t>Парковочное место № 228</t>
  </si>
  <si>
    <t>14,5</t>
  </si>
  <si>
    <t>Парковочное место № 231</t>
  </si>
  <si>
    <t>Епифанов Владислав</t>
  </si>
  <si>
    <t>ООО Айди инжиниринг</t>
  </si>
  <si>
    <t>Парковочное место № 236</t>
  </si>
  <si>
    <t>Каркасные технологиии</t>
  </si>
  <si>
    <t>Парковочное место № 237</t>
  </si>
  <si>
    <t>15,8</t>
  </si>
  <si>
    <t>Парковочное место № 1</t>
  </si>
  <si>
    <t>ООО Проектная группа К2</t>
  </si>
  <si>
    <t>Парковочное место № 2</t>
  </si>
  <si>
    <t>ООО Капитал Инвест</t>
  </si>
  <si>
    <t>Парковочное место № 3</t>
  </si>
  <si>
    <t>17,4</t>
  </si>
  <si>
    <t>Парковочное место № 13</t>
  </si>
  <si>
    <t>16,2</t>
  </si>
  <si>
    <t>ООО "Бизнес Капитал"</t>
  </si>
  <si>
    <t>Парковочное место № 14</t>
  </si>
  <si>
    <t>17,1</t>
  </si>
  <si>
    <t>АО ЕКБ Девелопмент</t>
  </si>
  <si>
    <t>Парковочное место № 15</t>
  </si>
  <si>
    <t>Парковочное место № 19</t>
  </si>
  <si>
    <t>Парковочное место № 20</t>
  </si>
  <si>
    <t>Парковочное место № 28</t>
  </si>
  <si>
    <t>Парковочное место № 33</t>
  </si>
  <si>
    <t>Парковочное место № 34</t>
  </si>
  <si>
    <t>Парковочное место № 35</t>
  </si>
  <si>
    <t>Парковочное место № 36</t>
  </si>
  <si>
    <t>Парковочное место № 37</t>
  </si>
  <si>
    <t>Парковочное место № 38</t>
  </si>
  <si>
    <t>Парковочное место № 39</t>
  </si>
  <si>
    <t>Парковочное место № 40</t>
  </si>
  <si>
    <t>Божинов Андрей Александрович</t>
  </si>
  <si>
    <t>Парковочное место № 41</t>
  </si>
  <si>
    <t>13,4</t>
  </si>
  <si>
    <t>Парковочное место № 42</t>
  </si>
  <si>
    <t>Парковочное место № 43</t>
  </si>
  <si>
    <t>Парковочное место № 46</t>
  </si>
  <si>
    <t>Парковочное место № 47</t>
  </si>
  <si>
    <t>ООО АстраТехСтрой</t>
  </si>
  <si>
    <t>Парковочное место № 48</t>
  </si>
  <si>
    <t>АстраСтройМонтаж</t>
  </si>
  <si>
    <t>Парковочное место № 49</t>
  </si>
  <si>
    <t>Астра СпецМонтажУрал (Астра)</t>
  </si>
  <si>
    <t>Парковочное место № 50</t>
  </si>
  <si>
    <t>Парковочное место № 51</t>
  </si>
  <si>
    <t>Парковочное место № 52</t>
  </si>
  <si>
    <t>Парковочное место № 53</t>
  </si>
  <si>
    <t>Парковочное место № 54</t>
  </si>
  <si>
    <t>Парковочное место № 55</t>
  </si>
  <si>
    <t>14,3</t>
  </si>
  <si>
    <t>Парковочное место № 56</t>
  </si>
  <si>
    <t>Парковочное место № 57</t>
  </si>
  <si>
    <t>13,2</t>
  </si>
  <si>
    <t xml:space="preserve">ООО Ренессанс Лекс-Урал </t>
  </si>
  <si>
    <t>Парковочное место № 58</t>
  </si>
  <si>
    <t>ООО Служба оконного сервиса</t>
  </si>
  <si>
    <t>Парковочное место № 59</t>
  </si>
  <si>
    <t xml:space="preserve">ООО Энергоальянс-ЕК </t>
  </si>
  <si>
    <t>Парковочное место № 60</t>
  </si>
  <si>
    <t>15,5</t>
  </si>
  <si>
    <t>ООО Зетта Лекс</t>
  </si>
  <si>
    <t>Парковочное место № 61</t>
  </si>
  <si>
    <t>18,4</t>
  </si>
  <si>
    <t xml:space="preserve">ООО Недвижимость </t>
  </si>
  <si>
    <t>Парковочное место № 62</t>
  </si>
  <si>
    <t>19,1</t>
  </si>
  <si>
    <t>Боярская Надежда Васильевна</t>
  </si>
  <si>
    <t>Парковочное место № 63</t>
  </si>
  <si>
    <t>20,6</t>
  </si>
  <si>
    <t>Парковочное место № 64</t>
  </si>
  <si>
    <t>19,8</t>
  </si>
  <si>
    <t>Парковочное место № 65</t>
  </si>
  <si>
    <t>18,2</t>
  </si>
  <si>
    <t>Парковочное место № 66</t>
  </si>
  <si>
    <t>19,9</t>
  </si>
  <si>
    <t>Парковочное место № 67</t>
  </si>
  <si>
    <t>19,6</t>
  </si>
  <si>
    <t>Парковочное место № 68</t>
  </si>
  <si>
    <t>18,0</t>
  </si>
  <si>
    <t>ООО Уральский Экспертный центр</t>
  </si>
  <si>
    <t>Парковочное место № 70</t>
  </si>
  <si>
    <t>Парковочное место № 71</t>
  </si>
  <si>
    <t>18,1</t>
  </si>
  <si>
    <t>ООО Велес</t>
  </si>
  <si>
    <t>Парковочное место № 72</t>
  </si>
  <si>
    <t>ООО Малибу АДВ</t>
  </si>
  <si>
    <t>Парковочное место № 73</t>
  </si>
  <si>
    <t>Султонов Тимур Таймуратович</t>
  </si>
  <si>
    <t>Антарес  (Поставка ООО) б/ оплаты в счет аренды офиса</t>
  </si>
  <si>
    <t xml:space="preserve">ООО Спецремстрой-Урал </t>
  </si>
  <si>
    <t>Парковочное место № 74</t>
  </si>
  <si>
    <t>Глазунов Сергей Николаевич</t>
  </si>
  <si>
    <t>Парковочное место № 76</t>
  </si>
  <si>
    <t>Попкова О</t>
  </si>
  <si>
    <t xml:space="preserve">ООО КТС Геймс  </t>
  </si>
  <si>
    <t>Парковочное место № 78</t>
  </si>
  <si>
    <t>ООО Северснабкомплект</t>
  </si>
  <si>
    <t>Парковочное место № 79</t>
  </si>
  <si>
    <t>Аксенов Игорь Владимирович Абсолют банк 2 этаж</t>
  </si>
  <si>
    <t>Парковочное место № 82</t>
  </si>
  <si>
    <t>Уральская нефтеная компания оф. 4,21</t>
  </si>
  <si>
    <t>Парковочное место № 83</t>
  </si>
  <si>
    <t>ООО УралТранзитТранс</t>
  </si>
  <si>
    <t>Парковочное место № 84</t>
  </si>
  <si>
    <t>Парковочное место № 86</t>
  </si>
  <si>
    <t>Парковочное место № 87</t>
  </si>
  <si>
    <t>Парковочное место № 88</t>
  </si>
  <si>
    <t>Новальная Анастасия Никифоровна</t>
  </si>
  <si>
    <t>Парковочное место № 89</t>
  </si>
  <si>
    <t>Парковочное место № 90</t>
  </si>
  <si>
    <t>Парковочное место № 91</t>
  </si>
  <si>
    <t>Зиновьева Алена Евгеньевна (Дельта Кридит Банк)</t>
  </si>
  <si>
    <t>Парковочное место № 95</t>
  </si>
  <si>
    <t>Парковочное место № 96</t>
  </si>
  <si>
    <t>Парковочное место № 97</t>
  </si>
  <si>
    <t>Щербаков Алексей</t>
  </si>
  <si>
    <t>Парковочное место № 101</t>
  </si>
  <si>
    <t>Парковочное место № 104</t>
  </si>
  <si>
    <t>ООО Вентрауф</t>
  </si>
  <si>
    <t>Парковочное место № 105</t>
  </si>
  <si>
    <t>14,1</t>
  </si>
  <si>
    <t>Парковочное место № 106</t>
  </si>
  <si>
    <t>Парковочное место № 108</t>
  </si>
  <si>
    <t>Парковочное место № 116</t>
  </si>
  <si>
    <t>Дружинина М.Ю.</t>
  </si>
  <si>
    <t>Парковочное место № 117</t>
  </si>
  <si>
    <t>16,8</t>
  </si>
  <si>
    <t>Таунхаусы в коттеджном поселке "Николин ключ"</t>
  </si>
  <si>
    <t>Адрес</t>
  </si>
  <si>
    <t>Этажность</t>
  </si>
  <si>
    <t xml:space="preserve"> Площадь объекта (кв.м.), справка БТИ</t>
  </si>
  <si>
    <t>Стоимость 1 кв.м., руб.</t>
  </si>
  <si>
    <t>Предлагаемая стоимость, руб.</t>
  </si>
  <si>
    <t>Самоцветная 4-5</t>
  </si>
  <si>
    <t xml:space="preserve">Николин Ключ, ул. Самоцветная 4-5, таунхаус </t>
  </si>
  <si>
    <t>Сысертский район, с. Кашино, коттеджный поселок Николин Ключ, таунхаус, расположенный на ул. Самоцветная 4-5</t>
  </si>
  <si>
    <t>Самоцветная 4-6</t>
  </si>
  <si>
    <t xml:space="preserve">Николин Ключ, ул. Самоцветная 4-6, таунхаус </t>
  </si>
  <si>
    <t>Сысертский район, с. Кашино, коттеджный поселок Николин Ключ, таунхаус, расположенный на ул. Самоцветная 4-6</t>
  </si>
  <si>
    <t>Самоцветная 4-8</t>
  </si>
  <si>
    <t xml:space="preserve">Николин Ключ, ул. Самоцветная 4-8, таунхаус </t>
  </si>
  <si>
    <t>Сысертский район, с. Кашино, коттеджный поселок Николин Ключ, таунхаус, расположенный на ул. Самоцветная 4-8</t>
  </si>
  <si>
    <t>ООО "УК "Николин Ключ"</t>
  </si>
  <si>
    <t>Самоцветная 4-11</t>
  </si>
  <si>
    <t xml:space="preserve">Николин Ключ, ул. Самоцветная 4-11, таунхаус </t>
  </si>
  <si>
    <t>Сысертский район, с. Кашино, коттеджный поселок Николин Ключ, таунхаус, расположенный на ул. Самоцветная 4-11</t>
  </si>
  <si>
    <t>Самоцветная 4-12</t>
  </si>
  <si>
    <t xml:space="preserve">Николин Ключ, ул. Самоцветная 4-12, таунхаус </t>
  </si>
  <si>
    <t>Сысертский район, с. Кашино, коттеджный поселок Николин Ключ, таунхаус, расположенный на ул. Самоцветная 4-12</t>
  </si>
  <si>
    <t>Коттеджи в коттеджном поселке "Николин ключ"</t>
  </si>
  <si>
    <t>Адрес участка, улица</t>
  </si>
  <si>
    <t>Адрес участка, дом</t>
  </si>
  <si>
    <t>Площадь коттеджа, кв.м.</t>
  </si>
  <si>
    <t>Площадь з/у, сотки</t>
  </si>
  <si>
    <t>Общая стоимость, руб.</t>
  </si>
  <si>
    <t>Первоначальный взнос от (40%)</t>
  </si>
  <si>
    <t>Ежемесячный платеж при рассрочке до 1 года, руб.</t>
  </si>
  <si>
    <t>Материал</t>
  </si>
  <si>
    <t>Финский клееный брус
собранный дом из финского клеенего бруса, завден под кровлю, установелны окна и входные двери, пол-бетонная стяжка, установлены межкомнатные перегородки, выполнены выпуска под инженерные сети, водопровод и канализация, кабель электроснабжения заведен в дом без устройства эл.щита</t>
  </si>
  <si>
    <t>Николин Ключ, ул. Гранатовая д.2, коттедж</t>
  </si>
  <si>
    <t>Сысертский район, с. Кашино, коттеджный поселок Николин Ключ, коттедж, расположенный на улице Гранатовая  дом 2</t>
  </si>
  <si>
    <t>Финский Клееный брус.
Построенный дом из финского клееного бруса, кровля, установлены кона и входные двери, пол-бетонная стяжка, установлены межкомнатные перегородки, выполнены выпуска под инженерные сети, водопровод и канализация, кабель электроснабжения заведен в дом без устройства эл.щита</t>
  </si>
  <si>
    <t>Николин Ключ, ул. Гранатовая д.8, коттедж</t>
  </si>
  <si>
    <t>Сысертский район, с. Кашино, коттеджный поселок Николин Ключ, коттедж, расположенный на улице Гранатовая дом 8</t>
  </si>
  <si>
    <t>ФинскийКлееный брус
Построенный дом из финского клееного бруса, кровля, установлены кона и входные двери, пол-бетонная стяжка, установлены межкомнатные перегородки, выполнены выпуска под инженерные сети, водопровод и канализация, кабель электроснабжения заведен в дом без устройства эл.щита</t>
  </si>
  <si>
    <t>Николин Ключ, ул. Гранатовая д.10, коттедж</t>
  </si>
  <si>
    <t>Сысертский район, с. Кашино, коттеджный поселок Николин Ключ, коттедж, расположенный на улице Гранатовая дом 10</t>
  </si>
  <si>
    <t>08.08.17 смена стоимости на 3 месяца</t>
  </si>
  <si>
    <t>Николин Ключ, ул. Гранатовая д.12, коттедж</t>
  </si>
  <si>
    <t>Сысертский район, с. Кашино, коттеджный поселок Николин Ключ, коттедж, расположенный на улице Гранатовая дом 12</t>
  </si>
  <si>
    <t>Изумрудный</t>
  </si>
  <si>
    <t>Газопенобетон фирмы поревит, фасад: облицовочный кирпич
Выполнены общестроительны работы, кровля работы, кровля, установленые окна и двери, наружная отделка. Передается "под чистовую отделку" (без внутренней штукартурки), пол-ьетонная стяжка, выполнена электропровдка, инженерные сети в полном объеме, установлен газовый котел и бойлер, дом подключен к централизоанным инженерным сетям поселка (водпоровод, канализация, электроснабжение), подведено газоснабжение</t>
  </si>
  <si>
    <t>Николин Ключ, пер. Изумрудный д. 3, коттедж</t>
  </si>
  <si>
    <t>Сысертский район, с. Кашино, коттеджный поселок Николин Ключ, коттедж, расположенный в переулке Изумрудный дом 3</t>
  </si>
  <si>
    <t>Малахитовая</t>
  </si>
  <si>
    <t>Кирпич.
возведена коробка здания, заведен под кровлю. Окна не установлены, без инженерных коммуникаций</t>
  </si>
  <si>
    <t>Николин Ключ, ул. Малахитовая д.5, коттедж</t>
  </si>
  <si>
    <t>Сысертский район, с. Кашино, коттеджный поселок Николин Ключ, коттедж, расположенный на улице Малахитовая дом 5</t>
  </si>
  <si>
    <t>Кирпич.
.Выполнены общестроительные работы, кровля работы, кровля, установлены окна
и двери, наружная отделка. Передается «под чистовую отделку» (без внутренней
штукатурки), пол- бетонная стяжка.</t>
  </si>
  <si>
    <t>Николин Ключ, ул. Малахитовая д.10, коттедж</t>
  </si>
  <si>
    <t>Сысертский район, с. Кашино, коттеджный поселок Николин Ключ, коттедж, расположенный на улице Малахитовая дом 10</t>
  </si>
  <si>
    <t>Кирпич.
Выполнены общестроительные работы, кровля работы, кровля, установлены окна
и двери, наружная отделка. Передается «под чистовую отделку» (без внутренней
штукатурки), пол- бетонная стяжка</t>
  </si>
  <si>
    <t>Николин Ключ, ул. Малахитовая д.16, коттедж</t>
  </si>
  <si>
    <t>Сысертский район, с. Кашино, коттеджный поселок Николин Ключ, коттедж, расположенный на улице Малахитовая дом 16</t>
  </si>
  <si>
    <t>Николина</t>
  </si>
  <si>
    <t>Николин Ключ, ул. Николина д. 5, коттедж</t>
  </si>
  <si>
    <t>Сысертский район, с. Кашино, коттеджный поселок Николин Ключ, коттедж, расположенный на улице Николина дом 5</t>
  </si>
  <si>
    <t>Газозолобетонные блоки, фасад клинкерная плитка  1 эт. декоративная штукатурка 2 этаж
Выполнены обзестроительные работы, кровля, установлены окна и двери, наружная отделка. Передается "Под чистовую отделку" (без внутренней штукатурки), пол-бетонная стяжка, выполнена электропродвка, инженерные сети в полном обхеме с водяным теплым полом, установелен газовый котел и бойлер, дом подключен к централизованным инжэнееным сетям поселка (Водопровод, канализация, электроснабжение), подведение газоснабжения (вывод трубы газопровода не далее 2 метров от фасада дома).</t>
  </si>
  <si>
    <t>Николин Ключ, ул. Николина д. 7, коттедж</t>
  </si>
  <si>
    <t>Сысертский район, с. Кашино, коттеджный поселок Николин Ключ, коттедж, расположенный на улице Николина дом 7</t>
  </si>
  <si>
    <t>Николин Ключ, ул. Николина д. 11, коттедж</t>
  </si>
  <si>
    <t>Сысертский район, с. Кашино, коттеджный поселок Николин Ключ, коттедж, расположенный на улице Николина дом 11</t>
  </si>
  <si>
    <t>Кирпич
Выполнены общестроительные работы, кровля, установлены окна и двери, наружная отделка. Отделка под черновую, пол-бетонная стяжка. Второй этаж- плиты перекрытия. Пдключен к централизованным инженерным сетям поселка (водопровод, канализация, электроснабжение), подведение газоснабжения (Вывод трубы газопровода не далее 2 метров от фасада дома). Обоорудована собственная скважина вожоснабжения.</t>
  </si>
  <si>
    <t>Николин Ключ, ул. Николина д. 17, коттедж</t>
  </si>
  <si>
    <t>Сысертский район, с. Кашино, коттеджный поселок Николин Ключ, коттедж, расположенный на улице Николина дом 17</t>
  </si>
  <si>
    <t>Площадь з/у, соток</t>
  </si>
  <si>
    <t>Стоимость зем.участка, руб./сотку</t>
  </si>
  <si>
    <t xml:space="preserve">Стоимость земельного участка, руб. </t>
  </si>
  <si>
    <t>Комментарии</t>
  </si>
  <si>
    <t>Пальгов А.С.</t>
  </si>
  <si>
    <t>Мяконьких Людмила Сергеевна.</t>
  </si>
  <si>
    <t>Изумрудный-1</t>
  </si>
  <si>
    <t>Земельный участок в собственности, размежеванный</t>
  </si>
  <si>
    <t>КП Николин Ключ, пер. Изумрудный д.1,земельный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</si>
  <si>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</t>
  </si>
  <si>
    <t>Бродовиков</t>
  </si>
  <si>
    <t>Изумрудный-2</t>
  </si>
  <si>
    <t>КП Николин Ключ, пер. Изумрудный д.2,земельный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</si>
  <si>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2</t>
  </si>
  <si>
    <t>Изумрудный-4</t>
  </si>
  <si>
    <t>КП Николин Ключ, пер. Изумрудный д.4,земельный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</si>
  <si>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4</t>
  </si>
  <si>
    <t>Изумрудный-5</t>
  </si>
  <si>
    <t>КП Николин Ключ, пер. Изумрудный д.5,земельный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</si>
  <si>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5</t>
  </si>
  <si>
    <t>Изумрудный-6</t>
  </si>
  <si>
    <t>КП Николин Ключ, пер. Изумрудный д.6,земельный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</si>
  <si>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6</t>
  </si>
  <si>
    <t>Изумрудный-7</t>
  </si>
  <si>
    <t>КП Николин Ключ, пер. Изумрудный д.7,земельный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</si>
  <si>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7</t>
  </si>
  <si>
    <t>Изумрудный-8 а</t>
  </si>
  <si>
    <t>Земельный участок в собственности, требуется межевание Зу</t>
  </si>
  <si>
    <t>КП Николин Ключ, пер. Изумрудный д.8 а,земельный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</si>
  <si>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8 а</t>
  </si>
  <si>
    <t>Пальгов</t>
  </si>
  <si>
    <t>Константин</t>
  </si>
  <si>
    <t>Изумрудный-8 б</t>
  </si>
  <si>
    <t>КП Николин Ключ, пер. Изумрудный д.8 б,земельный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</si>
  <si>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8 б</t>
  </si>
  <si>
    <t>Изумрудный-9</t>
  </si>
  <si>
    <t>КП Николин Ключ, пер. Изумрудный д.9,земельный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</si>
  <si>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9</t>
  </si>
  <si>
    <t>Изумрудный-10</t>
  </si>
  <si>
    <t>КП Николин Ключ, пер. Изумрудный д.10,земельный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</si>
  <si>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10</t>
  </si>
  <si>
    <t>Изумрудный-11</t>
  </si>
  <si>
    <t>КП Николин Ключ, пер. Изумрудный д.11,земельный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</si>
  <si>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11</t>
  </si>
  <si>
    <t>Изумрудный-12</t>
  </si>
  <si>
    <t>КП Николин Ключ, пер. Изумрудный д.12,земельный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</si>
  <si>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12</t>
  </si>
  <si>
    <t>Изумрудный-14</t>
  </si>
  <si>
    <t>КП Николин Ключ, пер. Изумрудный д.14,земельный участок</t>
  </si>
  <si>
    <t>Сысертский район, с. Кашино, коттеджный поселок Николин Ключ, земельный участок, расположенный в переулке Изумрудный  дом 14</t>
  </si>
  <si>
    <t>Ефремов</t>
  </si>
  <si>
    <t>Малахитовая, 3</t>
  </si>
  <si>
    <t>КП Николин Ключ, ул. Малахитовая, д.3,земельный участок</t>
  </si>
  <si>
    <t>Сысертский район, с. Кашино, коттеджный поселок Николин Ключ, земельный участок, расположенный на ул. Малахитовая  дом 3</t>
  </si>
  <si>
    <t>Малахитовая, 4</t>
  </si>
  <si>
    <t>КП Николин Ключ, ул. Малахитовая, д.4,земельный участок</t>
  </si>
  <si>
    <t>Сысертский район, с. Кашино, коттеджный поселок Николин Ключ, земельный участок, расположенный на ул. Малахитовая  дом 4</t>
  </si>
  <si>
    <t>Малахитовая, 7</t>
  </si>
  <si>
    <t>КП Николин Ключ, ул. Малахитовая, д.7,земельный участок</t>
  </si>
  <si>
    <t>Сысертский район, с. Кашино, коттеджный поселок Николин Ключ, земельный участок, расположенный на ул. Малахитовая  дом 7</t>
  </si>
  <si>
    <t>Малахитовая, 8</t>
  </si>
  <si>
    <t>КП Николин Ключ, ул. Малахитовая, д.8,земельный участок</t>
  </si>
  <si>
    <t>Сысертский район, с. Кашино, коттеджный поселок Николин Ключ, земельный участок, расположенный на ул. Малахитовая  дом 8</t>
  </si>
  <si>
    <t>Малахитовая, 12</t>
  </si>
  <si>
    <t>КП Николин Ключ, ул. Малахитовая, д.12,земельный участок</t>
  </si>
  <si>
    <t>Сысертский район, с. Кашино, коттеджный поселок Николин Ключ, земельный участок, расположенный на ул. Малахитовая  дом 12</t>
  </si>
  <si>
    <t>Михеев</t>
  </si>
  <si>
    <t>Малахитовая, 13</t>
  </si>
  <si>
    <t>КП Николин Ключ, ул. Малахитовая, д.13,земельный участок</t>
  </si>
  <si>
    <t>Сысертский район, с. Кашино, коттеджный поселок Николин Ключ, земельный участок, расположенный на ул. Малахитовая  дом 13</t>
  </si>
  <si>
    <t>Малахитовая, 14 а</t>
  </si>
  <si>
    <t>КП Николин Ключ, ул. Малахитовая, д.14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</si>
  <si>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14 а</t>
  </si>
  <si>
    <t>Малахитовая, 14 б</t>
  </si>
  <si>
    <t>КП Николин Ключ, ул. Малахитовая, д.14 б,земельный участок</t>
  </si>
  <si>
    <t>Сысертский район, с. Кашино, коттеджный поселок Николин Ключ, земельный участок, расположенный на ул. Малахитовая  дом 14 б</t>
  </si>
  <si>
    <t>Мустаев</t>
  </si>
  <si>
    <t>Малахитовая, 17</t>
  </si>
  <si>
    <t>КП Николин Ключ, ул. Малахитовая, д.17,земельный участок</t>
  </si>
  <si>
    <t>Сысертский район, с. Кашино, коттеджный поселок Николин Ключ, земельный участок, расположенный на ул. Малахитовая  дом 17</t>
  </si>
  <si>
    <t>Малахитовая, 19</t>
  </si>
  <si>
    <t>КП Николин Ключ, ул. Малахитовая, д.19,земельный участок</t>
  </si>
  <si>
    <t>Сысертский район, с. Кашино, коттеджный поселок Николин Ключ, земельный участок, расположенный на ул. Малахитовая  дом 19</t>
  </si>
  <si>
    <t>Малахитовая, 21</t>
  </si>
  <si>
    <t>КП Николин Ключ, ул. Малахитовая, д.21,земельный участок</t>
  </si>
  <si>
    <t>Сысертский район, с. Кашино, коттеджный поселок Николин Ключ, земельный участок, расположенный на ул. Малахитовая  дом 21</t>
  </si>
  <si>
    <t>Малахитовая, 22</t>
  </si>
  <si>
    <t>КП Николин Ключ, ул. Малахитовая, д.22,земельный участок</t>
  </si>
  <si>
    <t>Сысертский район, с. Кашино, коттеджный поселок Николин Ключ, земельный участок, расположенный на ул. Малахитовая  дом 22</t>
  </si>
  <si>
    <t>Малахитовая, 23</t>
  </si>
  <si>
    <t>КП Николин Ключ, ул. Малахитовая, д.23,земельный участок</t>
  </si>
  <si>
    <t>Сысертский район, с. Кашино, коттеджный поселок Николин Ключ, земельный участок, расположенный на ул. Малахитовая  дом 23</t>
  </si>
  <si>
    <t>Малахитовая, 24</t>
  </si>
  <si>
    <t>КП Николин Ключ, ул. Малахитовая, д.24,земельный участок</t>
  </si>
  <si>
    <t>Сысертский район, с. Кашино, коттеджный поселок Николин Ключ, земельный участок, расположенный на ул. Малахитовая  дом 24</t>
  </si>
  <si>
    <t>Малахитовая, 26 а</t>
  </si>
  <si>
    <t>КП Николин Ключ, ул. Малахитовая, д.26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</si>
  <si>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26 а</t>
  </si>
  <si>
    <t>Малахитовая, 26 б</t>
  </si>
  <si>
    <t>КП Николин Ключ, ул. Малахитовая, д.26 б,земельный участок</t>
  </si>
  <si>
    <t>Сысертский район, с. Кашино, коттеджный поселок Николин Ключ, земельный участок, расположенный на ул. Малахитовая  дом 26 б</t>
  </si>
  <si>
    <t>Малахитовая, 26 в</t>
  </si>
  <si>
    <t>КП Николин Ключ, ул. Малахитовая, д.26 в,земельный участок</t>
  </si>
  <si>
    <t>Сысертский район, с. Кашино, коттеджный поселок Николин Ключ, земельный участок, расположенный на ул. Малахитовая  дом 26 в</t>
  </si>
  <si>
    <t>Малахитовая, 28</t>
  </si>
  <si>
    <t>КП Николин Ключ, ул. Малахитовая, д.28,земельный участок</t>
  </si>
  <si>
    <t>Сысертский район, с. Кашино, коттеджный поселок Николин Ключ, земельный участок, расположенный на ул. Малахитовая  дом 28</t>
  </si>
  <si>
    <t>Малахитовая, 30</t>
  </si>
  <si>
    <t>КП Николин Ключ, ул. Малахитовая, д.30,земельный участок</t>
  </si>
  <si>
    <t>Сысертский район, с. Кашино, коттеджный поселок Николин Ключ, земельный участок, расположенный на ул. Малахитовая  дом 30</t>
  </si>
  <si>
    <t>Малахитовая, 32</t>
  </si>
  <si>
    <t>КП Николин Ключ, ул. Малахитовая, д.32,земельный участок</t>
  </si>
  <si>
    <t>Сысертский район, с. Кашино, коттеджный поселок Николин Ключ, земельный участок, расположенный на ул. Малахитовая  дом 32</t>
  </si>
  <si>
    <t>Малахитовая, 32 а</t>
  </si>
  <si>
    <t>КП Николин Ключ, ул. Малахитовая, д.32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</si>
  <si>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32 а</t>
  </si>
  <si>
    <t>Малахитовая, 34</t>
  </si>
  <si>
    <t>КП Николин Ключ, ул. Малахитовая, д.34,земельный участок</t>
  </si>
  <si>
    <t>Сысертский район, с. Кашино, коттеджный поселок Николин Ключ, земельный участок, расположенный на ул. Малахитовая  дом 34</t>
  </si>
  <si>
    <t>Малахитовая, 34 а</t>
  </si>
  <si>
    <t>КП Николин Ключ, ул. Малахитовая, д.34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</si>
  <si>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34 а</t>
  </si>
  <si>
    <t>Малахитовая, 36</t>
  </si>
  <si>
    <t>КП Николин Ключ, ул. Малахитовая, д.36,земельный участок</t>
  </si>
  <si>
    <t>Сысертский район, с. Кашино, коттеджный поселок Николин Ключ, земельный участок, расположенный на ул. Малахитовая  дом 36</t>
  </si>
  <si>
    <t>Малахитовая, 36 а</t>
  </si>
  <si>
    <t>КП Николин Ключ, ул. Малахитовая, д.36 а,земельный участок</t>
  </si>
  <si>
    <t>Сысертский район, с. Кашино, коттеджный поселок Николин Ключ, земельный участок, расположенный на ул. Малахитовая  дом 36 а</t>
  </si>
  <si>
    <t>Самоцветная, 1</t>
  </si>
  <si>
    <t>КП Николин Ключ, ул. Срмоцветная, д.1,земельный участок</t>
  </si>
  <si>
    <t>Сысертский район, с. Кашино, коттеджный поселок Николин Ключ, земельный участок, расположенный на ул. Самоцветная дом 1</t>
  </si>
  <si>
    <t>Самоцветная, 3</t>
  </si>
  <si>
    <t>КП Николин Ключ, ул. Срмоцветная, д.3,земельный участок</t>
  </si>
  <si>
    <t>Сысертский район, с. Кашино, коттеджный поселок Николин Ключ, земельный участок, расположенный на ул. Самоцветная дом 3</t>
  </si>
  <si>
    <t>Марк</t>
  </si>
  <si>
    <t>Самоцветная, 5</t>
  </si>
  <si>
    <t>КП Николин Ключ, ул. Срмоцветная, д.5,земельный участок</t>
  </si>
  <si>
    <t>Сысертский район, с. Кашино, коттеджный поселок Николин Ключ, земельный участок, расположенный на ул. Самоцветная дом 5</t>
  </si>
  <si>
    <t>Бучельников</t>
  </si>
  <si>
    <t>Самоцветная, 9</t>
  </si>
  <si>
    <t>КП Николин Ключ, ул. Срмоцветная, д.9,земельный участок</t>
  </si>
  <si>
    <t>Сысертский район, с. Кашино, коттеджный поселок Николин Ключ, земельный участок, расположенный на ул. Самоцветная дом 9</t>
  </si>
  <si>
    <t>Самоцветная, 11</t>
  </si>
  <si>
    <t>КП Николин Ключ, ул. Срмоцветная, д.11,земельный участок</t>
  </si>
  <si>
    <t>Сысертский район, с. Кашино, коттеджный поселок Николин Ключ, земельный участок, расположенный на ул. Самоцветная дом 11</t>
  </si>
  <si>
    <t>Бирюзовая, 11</t>
  </si>
  <si>
    <t xml:space="preserve">Земельный участок неразмежеван в составе договора аренды </t>
  </si>
  <si>
    <t>Бирюзовая, 13</t>
  </si>
  <si>
    <t>Бирюзовая, 15</t>
  </si>
  <si>
    <t>Бирюзовая, 16</t>
  </si>
  <si>
    <t>Бирюзовая, 17</t>
  </si>
  <si>
    <t>Бирюзовая, 18</t>
  </si>
  <si>
    <t>Бирюзовая, 19</t>
  </si>
  <si>
    <t>Бирюзовая, 20</t>
  </si>
  <si>
    <t>Бирюзовая, 21</t>
  </si>
  <si>
    <t>Бирюзовая, 22</t>
  </si>
  <si>
    <t>Бирюзовая, 23</t>
  </si>
  <si>
    <t>Бирюзовая, 24</t>
  </si>
  <si>
    <t>Бирюзовая, 25</t>
  </si>
  <si>
    <t>Бирюзовая, 26</t>
  </si>
  <si>
    <t>Бирюзовая, 27</t>
  </si>
  <si>
    <t>Бирюзовая, 28</t>
  </si>
  <si>
    <t>Бирюзовая, 30</t>
  </si>
  <si>
    <t>Бирюзовая, 32</t>
  </si>
  <si>
    <t>Бирюзовая, 34</t>
  </si>
  <si>
    <t>Бирюзовая, 36</t>
  </si>
  <si>
    <t>Бирюзовая, 31</t>
  </si>
  <si>
    <t>Бирюзовая, 33</t>
  </si>
  <si>
    <t>Бирюзовая, 35</t>
  </si>
  <si>
    <t>Бирюзовая, 37</t>
  </si>
  <si>
    <t>Бирюзовая, 39</t>
  </si>
  <si>
    <t>Бирюзовая, 41</t>
  </si>
  <si>
    <t>Весенняя, 1</t>
  </si>
  <si>
    <t>Весенняя, 2</t>
  </si>
  <si>
    <t>Весенняя, 3</t>
  </si>
  <si>
    <t>Весенняя, 4</t>
  </si>
  <si>
    <t>Весенняя, 5</t>
  </si>
  <si>
    <t>Весенняя, 6</t>
  </si>
  <si>
    <t>Весенняя, 7</t>
  </si>
  <si>
    <t>Весенняя, 8</t>
  </si>
  <si>
    <t>Весенняя, 9</t>
  </si>
  <si>
    <t>Весенняя, 11</t>
  </si>
  <si>
    <t>Весенняя, 13</t>
  </si>
  <si>
    <t>Весенняя, 15</t>
  </si>
  <si>
    <t>Весенняя, 17</t>
  </si>
  <si>
    <t>Весенняя, 19</t>
  </si>
  <si>
    <t>Весенняя, 21</t>
  </si>
  <si>
    <t>Весенняя, 23</t>
  </si>
  <si>
    <t>Весенняя, 25</t>
  </si>
  <si>
    <t>Гранатовая 2</t>
  </si>
  <si>
    <t>Николина 5</t>
  </si>
  <si>
    <t>Николина, 21</t>
  </si>
  <si>
    <t>Николина, 22</t>
  </si>
  <si>
    <t>Николина, 23</t>
  </si>
  <si>
    <t>Николина, 24</t>
  </si>
  <si>
    <t>Николина, 25</t>
  </si>
  <si>
    <t>Николина, 26</t>
  </si>
  <si>
    <t>Николина, 27</t>
  </si>
  <si>
    <t>Николина, 28</t>
  </si>
  <si>
    <t>Николина, 29</t>
  </si>
  <si>
    <t>Николина, 30</t>
  </si>
  <si>
    <t>Николина, 31</t>
  </si>
  <si>
    <t>Николина, 32</t>
  </si>
  <si>
    <t>Николина, 34</t>
  </si>
  <si>
    <t>Николина, 36</t>
  </si>
  <si>
    <t>Николина, 38</t>
  </si>
  <si>
    <t>Николина, 33</t>
  </si>
  <si>
    <t>Николина, 35</t>
  </si>
  <si>
    <t>Николина, 37</t>
  </si>
  <si>
    <t>Николина, 39</t>
  </si>
  <si>
    <t>Николина, 40</t>
  </si>
  <si>
    <t>Николина, 41</t>
  </si>
  <si>
    <t>Николина, 42</t>
  </si>
  <si>
    <t>Николина, 44</t>
  </si>
  <si>
    <t>Николина, 46</t>
  </si>
  <si>
    <t>Николина, 48</t>
  </si>
  <si>
    <t>Николина, 50</t>
  </si>
  <si>
    <t>Николина, 52</t>
  </si>
  <si>
    <t>Николина, 54</t>
  </si>
  <si>
    <t>Николина, 56</t>
  </si>
  <si>
    <t>Николина, 58</t>
  </si>
  <si>
    <t>Родниковая, 2</t>
  </si>
  <si>
    <t>Родниковая, 4</t>
  </si>
  <si>
    <t>Родниковая, 6</t>
  </si>
  <si>
    <t>Родниковая, 8</t>
  </si>
  <si>
    <t>Родниковая, 10</t>
  </si>
  <si>
    <t>Хрустальная, 17</t>
  </si>
  <si>
    <t>Хрустальная, 19</t>
  </si>
  <si>
    <t>Хрустальная, 21</t>
  </si>
  <si>
    <t>Хрустальная, 23</t>
  </si>
  <si>
    <t>Хрустальная, 25</t>
  </si>
  <si>
    <t>Хрустальная, 26</t>
  </si>
  <si>
    <t>Хрустальная, 27</t>
  </si>
  <si>
    <t>Хрустальная, 28</t>
  </si>
  <si>
    <t>Хрустальная, 29</t>
  </si>
  <si>
    <t>Хрустальная, 30</t>
  </si>
  <si>
    <t>Хрустальная, 31</t>
  </si>
  <si>
    <t>Хрустальная, 32</t>
  </si>
  <si>
    <t>Хрустальная, 33</t>
  </si>
  <si>
    <t>Хрустальная, 34</t>
  </si>
  <si>
    <t>Хрустальная, 36</t>
  </si>
  <si>
    <t>Хрустальная, 38</t>
  </si>
  <si>
    <t>Хрустальная, 40</t>
  </si>
  <si>
    <t>Хрустальная, 42</t>
  </si>
  <si>
    <t>Хрустальная, 35</t>
  </si>
  <si>
    <t>Хрустальная, 37</t>
  </si>
  <si>
    <t>Хрустальная, 39</t>
  </si>
  <si>
    <t>Хрустальная, 41</t>
  </si>
  <si>
    <t>Хрустальная, 43</t>
  </si>
  <si>
    <t>Хрустальная, 44</t>
  </si>
  <si>
    <t xml:space="preserve">Хрустальная, 45 </t>
  </si>
  <si>
    <t xml:space="preserve">Хрустальная, 46 </t>
  </si>
  <si>
    <t>Хрустальная, 47</t>
  </si>
  <si>
    <t>Хрустальная, 48</t>
  </si>
  <si>
    <t>Хрустальная, 49</t>
  </si>
  <si>
    <t>Хрустальная, 50</t>
  </si>
  <si>
    <t>Хрустальная, 52</t>
  </si>
  <si>
    <t>Хрустальная, 54</t>
  </si>
  <si>
    <t>Хрустальная, 56</t>
  </si>
  <si>
    <t>Хрустальная, 58</t>
  </si>
  <si>
    <t>Квартиры таунхаусов по улице: Бирюзовая, 2
Краткое описание: с чистовой отделкой: пол-ламинат, стены-обои под покраску, потолок-натяжной, все межкомнатные двери, входная дверь, дверь для выхода на участок, плинтус, выключатели, розетки, с/у пол-керамическая плитка, стены- водоэмульсионная краска, потолок-водоэмульсонная краска, установлена одна раковина и один унитаз, установлены приборы отопления</t>
  </si>
  <si>
    <t>Площадь прилегающего ЗУ, сотка</t>
  </si>
  <si>
    <t>учеличение с учетом ЗУ, руб.</t>
  </si>
  <si>
    <t>цена за квартиру с учетом ЗУ за кв.м., руб.</t>
  </si>
  <si>
    <t>общая цена за квартиру с учетом ЗУ, руб.</t>
  </si>
  <si>
    <t>Стоимость квартиры по акции до 31.08.18</t>
  </si>
  <si>
    <t>Размер вознаграждения Субагента %.</t>
  </si>
  <si>
    <t>ИТОГО</t>
  </si>
  <si>
    <t>Площадь, кв.м</t>
  </si>
  <si>
    <t>Итого</t>
  </si>
  <si>
    <t>Тип объекта</t>
  </si>
  <si>
    <t>Жилая недвижимость</t>
  </si>
  <si>
    <t>Коммерческая  недвижимость г. Тюмень ул 50 лет Октября 200 а. Имущественный комплекс (Складские комплексы, производственные базы</t>
  </si>
  <si>
    <t>Коммерческая недвижимость Имущественный комплекс "КЭЗ"</t>
  </si>
  <si>
    <t>Коммерческая недвижимость Аппаратная, 5 часть 1</t>
  </si>
  <si>
    <t>Коммерческая недвижимость Аппаратная, 5 часть 2</t>
  </si>
  <si>
    <t>Коммерческая недвижимость Альпинистов, 77                   Здание АБК</t>
  </si>
  <si>
    <t>Коммерческая недвижимость Альпинистов, 77                  Секция 1</t>
  </si>
  <si>
    <t>Коммерческая недвижимость Альпинистов, 77                                  Секция 2</t>
  </si>
  <si>
    <t>Коммерческая недвижимость Альпинистов, 77                  Секция 3</t>
  </si>
  <si>
    <t>Коммерческая недвижимость</t>
  </si>
  <si>
    <t>Коммерческая недвижимость 
Белинского, 56
1 этаж</t>
  </si>
  <si>
    <t>Прайс на земельные участки в под ИЖС на З.К. Александровский</t>
  </si>
  <si>
    <t>Период: с 21.08.2017 по 1.11.2017 г.</t>
  </si>
  <si>
    <t>Площадь, сот</t>
  </si>
  <si>
    <t>Цена за сот, руб.</t>
  </si>
  <si>
    <t>Стоимость, руб.</t>
  </si>
  <si>
    <t>*уточненная площадь з.у. по проекту планировки и межевания (допускается разночтение с суммой предварительного договора)</t>
  </si>
  <si>
    <t>Земельный участок</t>
  </si>
  <si>
    <t>Участок № 2</t>
  </si>
  <si>
    <t>Участок № 3</t>
  </si>
  <si>
    <t>Участок № 4</t>
  </si>
  <si>
    <t>Участок № 5</t>
  </si>
  <si>
    <t>Участок № 6</t>
  </si>
  <si>
    <t>Участок № 7</t>
  </si>
  <si>
    <t>Участок № 8</t>
  </si>
  <si>
    <t>Участок № 9</t>
  </si>
  <si>
    <t>Участок № 10</t>
  </si>
  <si>
    <t>Участок № 11</t>
  </si>
  <si>
    <t>Участок № 12</t>
  </si>
  <si>
    <t>Участок № 13</t>
  </si>
  <si>
    <t>Участок № 14</t>
  </si>
  <si>
    <t>Участок № 15</t>
  </si>
  <si>
    <t>Участок № 16</t>
  </si>
  <si>
    <t>Участок № 17</t>
  </si>
  <si>
    <t>Участок № 18</t>
  </si>
  <si>
    <t>Участок № 19</t>
  </si>
  <si>
    <t>Участок № 20</t>
  </si>
  <si>
    <t>Участок № 21</t>
  </si>
  <si>
    <t>Участок № 22</t>
  </si>
  <si>
    <t>Участок № 23</t>
  </si>
  <si>
    <t>Участок № 24</t>
  </si>
  <si>
    <t>Участок № 25</t>
  </si>
  <si>
    <t>Участок № 26</t>
  </si>
  <si>
    <t>Участок № 27</t>
  </si>
  <si>
    <t>Участок № 28</t>
  </si>
  <si>
    <t>Участок № 29</t>
  </si>
  <si>
    <t>Участок № 30</t>
  </si>
  <si>
    <t>Участок № 31</t>
  </si>
  <si>
    <t>Участок № 32</t>
  </si>
  <si>
    <t>Участок № 33</t>
  </si>
  <si>
    <t>Участок № 34</t>
  </si>
  <si>
    <t>Участок № 35</t>
  </si>
  <si>
    <t>Участок № 36</t>
  </si>
  <si>
    <t>Участок № 37</t>
  </si>
  <si>
    <t>Участок № 1</t>
  </si>
  <si>
    <t xml:space="preserve">Прайс земельных участков в г.Березовский ЗК Александровский </t>
  </si>
  <si>
    <t>Разрешенное использование</t>
  </si>
  <si>
    <t>Цена за участок руб. *</t>
  </si>
  <si>
    <t>Вид объектов разрешенных для размещения на участке</t>
  </si>
  <si>
    <t>Прайс земельных участков в г.Березовский ЗК Александровский под логистические предприятия</t>
  </si>
  <si>
    <t>Для размещения объектов производственного, складского, административного и коммунального назначения</t>
  </si>
  <si>
    <t>г.Березовский, Овощное отделение, 16</t>
  </si>
  <si>
    <t>Складские помещения, Производственно техническая база, 
хранение грузов, открытые склады и площадки для хранения</t>
  </si>
  <si>
    <t>г.Березовский, участок находится в 10 м по направлению на юго-запад от объездной автодороги Екатеринбург-Реж</t>
  </si>
  <si>
    <t>г.Березовский, Овощное отделение, 16, участок № 4</t>
  </si>
  <si>
    <t>Для размещения объектов производственного, складского, административного и комунального назначения</t>
  </si>
  <si>
    <t>Прайс земельных участков в г.Березовский ЗК Александровский под строительство автотранспортных предприятий</t>
  </si>
  <si>
    <t>Для размещения объектов автомобильного транспорта с СЗЗ 50м</t>
  </si>
  <si>
    <t>Автомобильный сервис, шиномонтаж, Придорожное кафе, 
Авто-заправочная станция</t>
  </si>
  <si>
    <t>г.Березовский, Овощное отделение, 16, участок № 2</t>
  </si>
  <si>
    <t>г.Березовский, Овощное отделение, 16, участок № 3</t>
  </si>
  <si>
    <t>Цена за Га, руб.</t>
  </si>
  <si>
    <t>г. Екатеринбург, ул. Белинского, 56 1й этаж офисные помещения №42</t>
  </si>
  <si>
    <t>г. Екатеринбург, ул. Белинского, 56 1й этаж офисные помещения №43</t>
  </si>
  <si>
    <t>г. Екатеринбург, ул. Белинского, 56 1й этаж офисные помещения №37</t>
  </si>
  <si>
    <t>г. Екатеринбург, ул. Белинского, 56 1й этаж офисные помещения №38,39,40</t>
  </si>
  <si>
    <t>Гущин</t>
  </si>
  <si>
    <t>Кузнецов Ю.</t>
  </si>
  <si>
    <t>Участок, с кадастровым номером  66:35:0110001:220</t>
  </si>
  <si>
    <t>Участок, с кадастровым номером  66:35:0110001:199</t>
  </si>
  <si>
    <t>Участок, с кадастровым номером  66:35:0110001:432</t>
  </si>
  <si>
    <t>Участок, с кадастровым номером  66:35:0110001:433</t>
  </si>
  <si>
    <t>Участок, с кадастровым номером  66:35:0110001:224</t>
  </si>
  <si>
    <t>Участок, с кадастровым номером  66:35:0110001:228</t>
  </si>
  <si>
    <t>Участок, с кадастровым номером  66:35:0110001:233</t>
  </si>
  <si>
    <t>№</t>
  </si>
  <si>
    <t>Шорохова</t>
  </si>
  <si>
    <t>Евгений</t>
  </si>
  <si>
    <t>Вячеслав</t>
  </si>
  <si>
    <t>Екатеринбург, ул. Альпинистов, 77 Секция 1 Складские помещения (№141,№29, №31, №№76-85,№46,№№107-108,№97, 1/2№36), площадью - 2367,3 кв.м.</t>
  </si>
  <si>
    <t>Екатеринбург ул.Альпинистов, 77 Секция 2  (№26,№ 30, №34-35,№66-75,№№52-53,№47,1/2№36, №98,№№109-110)</t>
  </si>
  <si>
    <t>2 288.30</t>
  </si>
  <si>
    <t>09.11.17</t>
  </si>
  <si>
    <t>Участок, с кадастровым номером  66:35:0110001:523/1</t>
  </si>
  <si>
    <t>Участок, с кадастровым номером  66:35:0110001:523</t>
  </si>
  <si>
    <t>Прайс земельных участков в г.Березовский ЗК Александровский под секционную жилую застройку</t>
  </si>
  <si>
    <t>г.Березовский, Овощное отделение, 16, участок № 14</t>
  </si>
  <si>
    <t>г.Березовский, Овощное отделение, 16, участок № 16</t>
  </si>
  <si>
    <t>г.Березовский, Овощное отделение, 16, участок № 17</t>
  </si>
  <si>
    <t>г.Березовский, Овощное отделение, 16, участок № 19</t>
  </si>
  <si>
    <t>г.Березовский, Овощное отделение, 16, участок № 26</t>
  </si>
  <si>
    <t>г.Березовский, Овощное отделение, 16, участок №22.3</t>
  </si>
  <si>
    <t>Участок, с кадастровым номером 66:35:0110001:238</t>
  </si>
  <si>
    <t>Участок, с кадастровым номером 66:35:0110001:242</t>
  </si>
  <si>
    <t>Участок, с кадастровым номером 66:35:0110001:243</t>
  </si>
  <si>
    <t>Участок, с кадастровым номером 66:35:0110001:248</t>
  </si>
  <si>
    <t>Участок, с кадастровым номером 66:35:0110002:13</t>
  </si>
  <si>
    <t>Участок, с кадастровым номером 66:35:0221001:2486</t>
  </si>
  <si>
    <t>Строительство многоквартирныхжилых домов</t>
  </si>
  <si>
    <t>Прайс земельных участков в г.Березовский ЗК Александровский под индивидуальную жилую застройку</t>
  </si>
  <si>
    <t>г.Березовский, Овощное отделение, 16, участок № 39</t>
  </si>
  <si>
    <t>г.Березовский, Овощное отделение, 16, участок № 43</t>
  </si>
  <si>
    <t>г.Березовский, Овощное отделение, 16, участок № 15</t>
  </si>
  <si>
    <t>г.Березовский, Овощное отделение, 16, участок № 18</t>
  </si>
  <si>
    <t>г.Березовский, Овощное отделение, 16, участок № 27</t>
  </si>
  <si>
    <t>г.Березовский, Овощное отделение, 16, участок № 28</t>
  </si>
  <si>
    <t>г.Березовский, Овощное отделение, 16, участок № 29</t>
  </si>
  <si>
    <t>г.Березовский, Овощное отделение, 16, участок № 30</t>
  </si>
  <si>
    <t>г.Березовский, Овощное отделение, 16, участок № 34</t>
  </si>
  <si>
    <t>г.Березовский, Овощное отделение, 16, участок № 33</t>
  </si>
  <si>
    <t>г.Березовский, Овощное отделение, 16, участок № 32</t>
  </si>
  <si>
    <t>г.Березовский, Овощное отделение, 16, участок № 31</t>
  </si>
  <si>
    <t>г.Березовский, Овощное отделение, 16, участок № 21</t>
  </si>
  <si>
    <t>г.Березовский, Овощное отделение, 16, участок № 20</t>
  </si>
  <si>
    <t>г.Березовский, Овощное отделение, 16, участок № 22.3</t>
  </si>
  <si>
    <t>г.Березовский, Овощное отделение, 16, участок № 23</t>
  </si>
  <si>
    <t>г.Березовский, Овощное отделение, 16, участок № 36</t>
  </si>
  <si>
    <t>г.Березовский, Овощное отделение, 16, участок № 37</t>
  </si>
  <si>
    <t>г.Березовский, Овощное отделение, 16, участок № 38</t>
  </si>
  <si>
    <t>г.Березовский, Овощное отделение, 16, участок № 42</t>
  </si>
  <si>
    <t>г.Березовский, Овощное отделение, 16, участок № 40</t>
  </si>
  <si>
    <t>г.Березовский, Овощное отделение, 16, участок № 8</t>
  </si>
  <si>
    <t>г.Березовский, Овощное отделение, 16, участок № 11</t>
  </si>
  <si>
    <t>г.Березовский, Овощное отделение, 16, участок №23</t>
  </si>
  <si>
    <t>г.Березовский, Овощное отделение, 16, участок №43</t>
  </si>
  <si>
    <t>г.Березовский, Овощное отделение, 16, участок №42</t>
  </si>
  <si>
    <t>г.Березовский, Овощное отделение, 16, участок №41</t>
  </si>
  <si>
    <t>г.Березовский, Овощное отделение, 16, участок №36</t>
  </si>
  <si>
    <t>Участок, с кадастровым номером 66:35:0110002:7</t>
  </si>
  <si>
    <t>Участок, с кадастровым номером 66:35:0110002:10</t>
  </si>
  <si>
    <t>Участок, с кадастровым номером 66:35:0110002:12</t>
  </si>
  <si>
    <t>Участок, с кадастровым номером 66:35:0110002:15</t>
  </si>
  <si>
    <t>Участок, с кадастровым номером 66:35:0110002:16</t>
  </si>
  <si>
    <t>Участок, с кадастровым номером 66:35:0110002:17</t>
  </si>
  <si>
    <t>Участок, с кадастровым номером 66:35:0110002:18</t>
  </si>
  <si>
    <t>Участок, с кадастровым номером 66:35:0110002:19</t>
  </si>
  <si>
    <t>Участок, с кадастровым номером 66:35:0110002:20</t>
  </si>
  <si>
    <t>Участок, с кадастровым номером 66:35:0110002:21</t>
  </si>
  <si>
    <t>Участок, с кадастровым номером 66:35:0110002:22</t>
  </si>
  <si>
    <t>Участок, с кадастровым номером 66:35:0110002:23</t>
  </si>
  <si>
    <t>Участок, с кадастровым номером 66:35:0110002:24</t>
  </si>
  <si>
    <t>Участок, с кадастровым номером 66:35:0110002:25</t>
  </si>
  <si>
    <t>Участок, с кадастровым номером 66:35:0110002:26</t>
  </si>
  <si>
    <t>Участок, с кадастровым номером 66:35:0110002:27</t>
  </si>
  <si>
    <t>Участок, с кадастровым номером 66:35:0110002:28</t>
  </si>
  <si>
    <t>Участок, с кадастровым номером 66:35:0110002:29</t>
  </si>
  <si>
    <t>Участок, с кадастровым номером 66:35:0110002:30</t>
  </si>
  <si>
    <t>Участок, с кадастровым номером 66:35:0110002:32</t>
  </si>
  <si>
    <t>Участок, с кадастровым номером 66:35:0110002:33</t>
  </si>
  <si>
    <t>Участок, с кадастровым номером 66:35:0110002:34</t>
  </si>
  <si>
    <t>Участок, с кадастровым номером 66:35:0110002:35</t>
  </si>
  <si>
    <t>Участок, с кадастровым номером 66:35:0110002:36</t>
  </si>
  <si>
    <t>Участок, с кадастровым номером 66:35:0110002:39</t>
  </si>
  <si>
    <t>Участок, с кадастровым номером 66:35:0110002:40</t>
  </si>
  <si>
    <t>Участок, с кадастровым номером 66:35:0110002:239</t>
  </si>
  <si>
    <t>Участок, с кадастровым номером 66:35:0110002:246</t>
  </si>
  <si>
    <t>Участок, с кадастровым номером 66:35:0110002:247/1</t>
  </si>
  <si>
    <t>Участок, с кадастровым номером 66:35:0221001:2481</t>
  </si>
  <si>
    <t>Участок, с кадастровым номером 66:35:0221001:2482</t>
  </si>
  <si>
    <t>Участок, с кадастровым номером 66:35:0221001:2484</t>
  </si>
  <si>
    <t>Участок, с кадастровым номером 66:35:0221001:2485</t>
  </si>
  <si>
    <t>Участок, с кадастровым номером 66:35:0221001:2489</t>
  </si>
  <si>
    <t>Прайс земельных участков в г.Березовский ЗК Александровский под объекты общественного обслуживания</t>
  </si>
  <si>
    <t>Для индивидуальной жилой застройки</t>
  </si>
  <si>
    <t>г.Березовский, Овощное отделение, 16, участок № 9</t>
  </si>
  <si>
    <t>г.Березовский, Овощное отделение, 16, участок № 25</t>
  </si>
  <si>
    <t>г.Березовский, Овощное отделение, 16, участок № 6</t>
  </si>
  <si>
    <t>г.Березовский, Овощное отделение, 16, участок № 12</t>
  </si>
  <si>
    <t>г.Березовский, Овощное отделение, 16, участок № 35</t>
  </si>
  <si>
    <t>г.Березовский, Овощное отделение, 16, участок № 22.1</t>
  </si>
  <si>
    <t>г.Березовский, Овощное отделение, 16, участок №22.1</t>
  </si>
  <si>
    <t>Участок, с кадастровым номером 66:35:0110001:241</t>
  </si>
  <si>
    <t>Участок, с кадастровым номером 66:35:0110002:14</t>
  </si>
  <si>
    <t>Участок, с кадастровым номером 66:35:0110001:251</t>
  </si>
  <si>
    <t>Участок, с кадастровым номером 66:35:0110001:245</t>
  </si>
  <si>
    <t>Участок, с кадастровым номером 66:35:0221001:2478</t>
  </si>
  <si>
    <t>Торговые комплексы, магазины,выставочные салоны, предприятия бытового обслуживания</t>
  </si>
  <si>
    <t>г. Екатеринбург, ул. Сакко и Ванцетти д.105,корп.2. Парковочные места №4,5,6</t>
  </si>
  <si>
    <t>Коржников Михаил</t>
  </si>
  <si>
    <t>помещение №327</t>
  </si>
  <si>
    <t>Свинцов</t>
  </si>
  <si>
    <t>Руслан</t>
  </si>
  <si>
    <t>Грязнов И</t>
  </si>
  <si>
    <t>Без окон. Переговорка.  Занимает УК на сайт не ставим данный офисы</t>
  </si>
  <si>
    <t>Сторона: Луначарского.  Занимает УК на сайт не ставим данный офисы</t>
  </si>
  <si>
    <t>Кадастровый номер</t>
  </si>
  <si>
    <t>Казаченко ксения</t>
  </si>
  <si>
    <t>Вторичная  недвижимость</t>
  </si>
  <si>
    <t>репринцев</t>
  </si>
  <si>
    <t>ООО УК "А-Девелопмент"</t>
  </si>
  <si>
    <t>Савельева Р.В.</t>
  </si>
  <si>
    <t>Лядова  Е.Б.</t>
  </si>
  <si>
    <t>Савельев В.Б.</t>
  </si>
  <si>
    <t>Маленьких Д.С.</t>
  </si>
  <si>
    <t>ООО "Персона Грата"</t>
  </si>
  <si>
    <t>ООО "ФС"</t>
  </si>
  <si>
    <t>ООО "Техинсервис"</t>
  </si>
  <si>
    <t>ООО "КСО"</t>
  </si>
  <si>
    <t>ЗАО "СК Выручим"</t>
  </si>
  <si>
    <t>ООО "Олимпия"</t>
  </si>
  <si>
    <t>ООО "Лизинговый центр"</t>
  </si>
  <si>
    <t>Владельцы инвестиционных паёв ЗПИФН "АВС Недвижимость"</t>
  </si>
  <si>
    <t>Самсонова К.В.</t>
  </si>
  <si>
    <t>ООО УК "Николин Ключ"</t>
  </si>
  <si>
    <t>УК Николин ключ</t>
  </si>
  <si>
    <t>ЗПИФн "АВС Недвижимость"</t>
  </si>
  <si>
    <t>Горохов</t>
  </si>
  <si>
    <t>Участок, с кадастровым номером  66:35:0110001:520/2</t>
  </si>
  <si>
    <t>нвп</t>
  </si>
  <si>
    <t>УК «Регион Финанс»</t>
  </si>
  <si>
    <t>Дисконт в 10% от 1100 руб. за кв.м так как под участком проходит магистральный водопровод 2 трубы Д200. Водопровод будет ликвидирован в 3 квартале 2018 года</t>
  </si>
  <si>
    <t xml:space="preserve">Прайс земельных участков в г.Березовский ЗК Александровский под объекты автомобильного транспорта </t>
  </si>
  <si>
    <t>Продается только целиком по 700 руб. за м.кв.</t>
  </si>
  <si>
    <t>Прайс земельных участков в г.Березовский ЗК Александровский под комплексы производственных, коммунальных предприятий, складских баз санитарно-защитная зона которых составляет 50 метров</t>
  </si>
  <si>
    <t>Цена за участок руб.</t>
  </si>
  <si>
    <t>Цена за  кв.м, руб.</t>
  </si>
  <si>
    <t xml:space="preserve">Реестр объектов: земельные участки в г.Березовский ЗК Александровский </t>
  </si>
  <si>
    <t>трансвер</t>
  </si>
  <si>
    <t>Морозова Н.И.</t>
  </si>
  <si>
    <t>Радченко В.А.</t>
  </si>
  <si>
    <t>помещение №1203</t>
  </si>
  <si>
    <t>без отделки</t>
  </si>
  <si>
    <t>ООО Третья Столица</t>
  </si>
  <si>
    <t>Стоимость всего ЗУ. С учетом бонуса,руб.</t>
  </si>
  <si>
    <t>Стоимость за сотку, с учетом бонуса, при выполнении условий по строительству дома, руб.</t>
  </si>
  <si>
    <t>Минимальный первоначальный взнос от 23%,руб.</t>
  </si>
  <si>
    <t>номер объекта по навигации в БЦ Манхэттен</t>
  </si>
  <si>
    <t>…</t>
  </si>
  <si>
    <t>4.19</t>
  </si>
  <si>
    <t>4.13</t>
  </si>
  <si>
    <t>вид и номер объекта по БТИ</t>
  </si>
  <si>
    <t>Размер вознаграждения субагента%</t>
  </si>
  <si>
    <t>2.28</t>
  </si>
  <si>
    <t>2.16</t>
  </si>
  <si>
    <t>2.08</t>
  </si>
  <si>
    <t>2.29</t>
  </si>
  <si>
    <t>3.16</t>
  </si>
  <si>
    <t>3.05</t>
  </si>
  <si>
    <t>3.56</t>
  </si>
  <si>
    <t>3.55</t>
  </si>
  <si>
    <t>3.17</t>
  </si>
  <si>
    <t>4.14</t>
  </si>
  <si>
    <t>4.06</t>
  </si>
  <si>
    <t>4.55</t>
  </si>
  <si>
    <t>4.03</t>
  </si>
  <si>
    <t>4.02</t>
  </si>
  <si>
    <t>5.08</t>
  </si>
  <si>
    <t>5.03</t>
  </si>
  <si>
    <t>5.17</t>
  </si>
  <si>
    <t>5.14</t>
  </si>
  <si>
    <t>6.16</t>
  </si>
  <si>
    <t>8.15</t>
  </si>
  <si>
    <t>9.17</t>
  </si>
  <si>
    <t>11.24</t>
  </si>
  <si>
    <t>16.12</t>
  </si>
  <si>
    <t>16.13</t>
  </si>
  <si>
    <t>16.01</t>
  </si>
  <si>
    <t>7.17</t>
  </si>
  <si>
    <t>2.20</t>
  </si>
  <si>
    <t>3.10</t>
  </si>
  <si>
    <t>3.12</t>
  </si>
  <si>
    <t>3.14</t>
  </si>
  <si>
    <t>4.57</t>
  </si>
  <si>
    <t>5.16</t>
  </si>
  <si>
    <t>5.15</t>
  </si>
  <si>
    <t>6.15</t>
  </si>
  <si>
    <t>7.18</t>
  </si>
  <si>
    <t>9.18</t>
  </si>
  <si>
    <t>Анатолий Борисович</t>
  </si>
  <si>
    <t>Гайнанова В.У.</t>
  </si>
  <si>
    <t>свирельщикова</t>
  </si>
  <si>
    <t>грибан</t>
  </si>
  <si>
    <t>гущин</t>
  </si>
  <si>
    <t>Кузина О.</t>
  </si>
  <si>
    <t>лукиных5</t>
  </si>
  <si>
    <t>кузьмин</t>
  </si>
  <si>
    <t>Вермишева</t>
  </si>
  <si>
    <t>17.14</t>
  </si>
  <si>
    <t>17.17</t>
  </si>
  <si>
    <t>Гуц</t>
  </si>
  <si>
    <t>г.Екатеринбург, ул.Горнистов 14  Литер "Е"  Часть нежилого здания цеха №1 с лабораторией</t>
  </si>
  <si>
    <t>Реестр офисных помещений Белинского 56</t>
  </si>
  <si>
    <t>Номер помещения по БТИ</t>
  </si>
  <si>
    <t>Номер помещения по навигации</t>
  </si>
  <si>
    <t>Наличие ремонта</t>
  </si>
  <si>
    <t>помещение №42</t>
  </si>
  <si>
    <t>АО СМК "Астромед-МС"</t>
  </si>
  <si>
    <t>помещение №43</t>
  </si>
  <si>
    <t>помещения №37,38,39,40</t>
  </si>
  <si>
    <t>1.АО СМК "Астромед-МС"/2.Цветкова</t>
  </si>
  <si>
    <t>помещение №40</t>
  </si>
  <si>
    <t>306а</t>
  </si>
  <si>
    <t>помещение № 35</t>
  </si>
  <si>
    <t>без окон</t>
  </si>
  <si>
    <t>помещения №1,2,3,4,5,30,31</t>
  </si>
  <si>
    <t>305,307-1</t>
  </si>
  <si>
    <t>ГСК</t>
  </si>
  <si>
    <t>помещения № 1-7,9,40</t>
  </si>
  <si>
    <t>401, 403, 404, 405, 406, 406а, 407</t>
  </si>
  <si>
    <t>Финансовый департамент</t>
  </si>
  <si>
    <t>помещения №37,38</t>
  </si>
  <si>
    <t>помещения № 30-36</t>
  </si>
  <si>
    <t xml:space="preserve">ИП Пархоменко Т.Ю./ИП Михеева Ю.А./ООО "ДИРЕКТ МАРКЕТИНГ"/ООО "АЛИДИ "ТрансГрупп"/НПФ </t>
  </si>
  <si>
    <t>помещения № 1,2,3,4</t>
  </si>
  <si>
    <t>ООО "Энергоналадка"</t>
  </si>
  <si>
    <t>помещения № 5,6,7</t>
  </si>
  <si>
    <t>ООО "Инфосервис"</t>
  </si>
  <si>
    <t>помещения № 8,9</t>
  </si>
  <si>
    <t>ООО "А-Грузчик"</t>
  </si>
  <si>
    <t>помещения № 12,13</t>
  </si>
  <si>
    <t>ООО"УТК-С"</t>
  </si>
  <si>
    <t>помещения № 15,16,17,18,19,20,21</t>
  </si>
  <si>
    <t>ЛБК Групп</t>
  </si>
  <si>
    <t>помещение № 22</t>
  </si>
  <si>
    <t>Головина И.Е.</t>
  </si>
  <si>
    <t>помещения № 33,34,35,36</t>
  </si>
  <si>
    <t>помещения № 41,42</t>
  </si>
  <si>
    <t>ООО Метрологическая Лаборатория"</t>
  </si>
  <si>
    <t>помещение № 43</t>
  </si>
  <si>
    <t>ИП Герасимов</t>
  </si>
  <si>
    <t>помещения № 28,29,30,31,32,33</t>
  </si>
  <si>
    <t>614,614а,614б,614в</t>
  </si>
  <si>
    <t>СК Вектор/ИП Мелькин/ИП Пехота</t>
  </si>
  <si>
    <t>помещения № 36,37,38,39,40</t>
  </si>
  <si>
    <t>613,613а,613б,613в,613г</t>
  </si>
  <si>
    <t>ИП Попова</t>
  </si>
  <si>
    <t>помещение № 32</t>
  </si>
  <si>
    <t>Арт Галерея</t>
  </si>
  <si>
    <t>помещения № 14,15</t>
  </si>
  <si>
    <t>Олимпийский Резерв Урал</t>
  </si>
  <si>
    <t>помещение № 33б</t>
  </si>
  <si>
    <t>Мерзляков К.В.</t>
  </si>
  <si>
    <t>Помещения №№ 12,13,14,15,16,63</t>
  </si>
  <si>
    <t>301,302,303,304</t>
  </si>
  <si>
    <t>НПФ Образование</t>
  </si>
  <si>
    <t>Помещение№39</t>
  </si>
  <si>
    <t>помещения № 11,12,13,14,15,17</t>
  </si>
  <si>
    <t>СК "Выручим"</t>
  </si>
  <si>
    <t>помещения № 10,11</t>
  </si>
  <si>
    <t>помещение № 36</t>
  </si>
  <si>
    <t>Буфет</t>
  </si>
  <si>
    <t>Авиакон Цитотранс</t>
  </si>
  <si>
    <t>помещения № 1,2,3,4,5,6,7,8,9,10,11,12,13,16,17,19,20,23,24,25</t>
  </si>
  <si>
    <t>601-612</t>
  </si>
  <si>
    <t>помещения № 45,100</t>
  </si>
  <si>
    <t>помещения № 23,24,25,26,27,28,29,32,33,34</t>
  </si>
  <si>
    <t>300, 307-2</t>
  </si>
  <si>
    <t>УК AVS Девелопмент</t>
  </si>
  <si>
    <t>помещения № 1-10,12,13,16,25-31,19,21,22</t>
  </si>
  <si>
    <t>707,706,704,705,703,702,701,715,715а,714,716,713,712,712а,711,710а,710,709,708</t>
  </si>
  <si>
    <t>Александр Смолин</t>
  </si>
  <si>
    <t>г. Екатеринбург, ул. Шаумяна, 73/ул. Чкалова, 16 оборудованный офис банка (1,2 этаж)  в том числе МОПы (154 кв.м.)</t>
  </si>
  <si>
    <t xml:space="preserve">Итого </t>
  </si>
  <si>
    <t>новгородцев в.</t>
  </si>
  <si>
    <t>Гренц</t>
  </si>
  <si>
    <t>агентский договор на продажу 3%</t>
  </si>
  <si>
    <t>помещение №664</t>
  </si>
  <si>
    <t>Реестр офисных помещений Шевченко 9</t>
  </si>
  <si>
    <t>Срок действия с 01.06.18 по 30.06.18</t>
  </si>
  <si>
    <t>литер А2 помещения № 3-5,8-10,12-15,19-23,33,34,46,47,58</t>
  </si>
  <si>
    <t>частично сдано</t>
  </si>
  <si>
    <t>литер А2 МОП 1й этаж № 6,11,36,37,48,49</t>
  </si>
  <si>
    <t>Итого 1й этаж включая МОП</t>
  </si>
  <si>
    <t>литер А2 помещения № 4-16,28-38,42-48,56</t>
  </si>
  <si>
    <t>сдано</t>
  </si>
  <si>
    <t>литер А3 помещения 11-21</t>
  </si>
  <si>
    <t>литер А 2 МОП 2й этаж № 41</t>
  </si>
  <si>
    <t>Итого 2й этаж включая МОП</t>
  </si>
  <si>
    <t>литер А2 помещения № 6-24,28-30,40</t>
  </si>
  <si>
    <t>литер А2 МОП 3й этаж №27</t>
  </si>
  <si>
    <t>Итого 3й этаж включая МОП</t>
  </si>
  <si>
    <t>литер А2 помещения № 1-24,28,29,32</t>
  </si>
  <si>
    <t>литер А2 МОП 4й этаж № 25-27,30,31</t>
  </si>
  <si>
    <t>Итого 4й этаж включая МОП</t>
  </si>
  <si>
    <t>литер А2 помещения № 1-4,6-11</t>
  </si>
  <si>
    <t>литер А2 МОП 5й этаж № 5</t>
  </si>
  <si>
    <t>Итого 5й этаж включая МОП</t>
  </si>
  <si>
    <t>Литер А2А6А8 помещения № 1,2,35-55</t>
  </si>
  <si>
    <t>Помещение банка</t>
  </si>
  <si>
    <t>литер Б</t>
  </si>
  <si>
    <t>Гараж</t>
  </si>
  <si>
    <t>Реестр офисных помещений Лукиных 5</t>
  </si>
  <si>
    <t>помещения № 1,2,3,4,5,6,7,8,9,10,11,12,13,14,38,39,40,41,42,43,44,45,46,47,48,49,50,36,41а,41б,</t>
  </si>
  <si>
    <t>Магазин</t>
  </si>
  <si>
    <t>реконструкция</t>
  </si>
  <si>
    <t>Помещение под магазин</t>
  </si>
  <si>
    <t>помещение № 19</t>
  </si>
  <si>
    <t>помещения № 32,33,51</t>
  </si>
  <si>
    <t>помещения № 20,21,22,23,24,25,26,27,28,29,30,31,20а</t>
  </si>
  <si>
    <t>102 (столовая)</t>
  </si>
  <si>
    <t>Соловая</t>
  </si>
  <si>
    <t>МОП 1й этаж № 37,16,18,17,35,15,34</t>
  </si>
  <si>
    <t>помещения № 23-32</t>
  </si>
  <si>
    <t>201-208/1</t>
  </si>
  <si>
    <t>помещения № 1-21;23-51</t>
  </si>
  <si>
    <t>201-214</t>
  </si>
  <si>
    <t>МОП 2й этаж №22</t>
  </si>
  <si>
    <t>помещения № 10-42</t>
  </si>
  <si>
    <t>301-308</t>
  </si>
  <si>
    <t>помещения 1-8,10-58</t>
  </si>
  <si>
    <t>301-315</t>
  </si>
  <si>
    <t>МОП 3й этаж №9</t>
  </si>
  <si>
    <t>помещения 11-20</t>
  </si>
  <si>
    <t>401-407</t>
  </si>
  <si>
    <t>частично сдан</t>
  </si>
  <si>
    <t>помещения № 1-9,11-24</t>
  </si>
  <si>
    <t>401-415</t>
  </si>
  <si>
    <t>МОП 4й этаж № 10,25</t>
  </si>
  <si>
    <t>помещения № 1-7,9</t>
  </si>
  <si>
    <t>МОП 5й этаж №8</t>
  </si>
  <si>
    <t>Подвал</t>
  </si>
  <si>
    <t>Альянс</t>
  </si>
  <si>
    <t>Вид и номер объекта</t>
  </si>
  <si>
    <t>Особенность объекта</t>
  </si>
  <si>
    <t>коммерческая недвижимость</t>
  </si>
  <si>
    <t>563-568</t>
  </si>
  <si>
    <t>окна в арку</t>
  </si>
  <si>
    <t>№ помещения по БТИ</t>
  </si>
  <si>
    <t>Итого МОП</t>
  </si>
  <si>
    <t>конфигурация помещения-многоугольник</t>
  </si>
  <si>
    <t>ТД УТС</t>
  </si>
  <si>
    <t>АББ Реванш</t>
  </si>
  <si>
    <t>Двухкомнатная квартира. Г. Екатеринбург, ул. Учителей, д.24, 9-ый этаж, кв.111</t>
  </si>
  <si>
    <t>Цыганкова М.</t>
  </si>
  <si>
    <t>проживание арендатора до сдачи КД Кристалл</t>
  </si>
  <si>
    <t>г. Тюмень ул 50 лет Октября 200 а, литер А1 (офис) литер А2 (теплый склад+котельная)</t>
  </si>
  <si>
    <t>г. Тюмень ул 50 лет Октября 200 а, литер А4 контрольно-сторожевой пост</t>
  </si>
  <si>
    <t>Действует с 01.07-31.07</t>
  </si>
  <si>
    <t xml:space="preserve">
Реестр офисных помещений в БЦ "Манхэттен" 
</t>
  </si>
  <si>
    <t>Вид и номер объекта по БТИ</t>
  </si>
  <si>
    <t>Номер объекта по навигации в БЦ Манхэттен</t>
  </si>
  <si>
    <t>Площадь, кв.м.</t>
  </si>
  <si>
    <t>Общая стоимость руб.</t>
  </si>
  <si>
    <t>3.18</t>
  </si>
  <si>
    <t>Торговый Дом Лидер</t>
  </si>
  <si>
    <t>ООО Антикризисное управление</t>
  </si>
  <si>
    <t>помещение № 842, №845</t>
  </si>
  <si>
    <t xml:space="preserve">                         Офисные помещения под проект "Готовый бизнес"</t>
  </si>
  <si>
    <t>Реестр офисных помещений ЖК "Монте-Кристо"</t>
  </si>
  <si>
    <t>по запросу</t>
  </si>
  <si>
    <t>Самоцветная 6-15</t>
  </si>
  <si>
    <t>трасвер</t>
  </si>
  <si>
    <t>Ефремову Наталью Сергеевну</t>
  </si>
  <si>
    <t>Энерголидер</t>
  </si>
  <si>
    <t>ИП Лебедева</t>
  </si>
  <si>
    <t>Громов Андрей Владимирович</t>
  </si>
  <si>
    <t>16,17,18</t>
  </si>
  <si>
    <t>19,20,21</t>
  </si>
  <si>
    <t>МОП 4й этаж № 1,2,3,4,10,25</t>
  </si>
  <si>
    <t>413/1</t>
  </si>
  <si>
    <t>414/1</t>
  </si>
  <si>
    <t>помещение</t>
  </si>
  <si>
    <t xml:space="preserve">МОП 5й этаж </t>
  </si>
  <si>
    <t>Мурро</t>
  </si>
  <si>
    <t>сити колл</t>
  </si>
  <si>
    <t>помещение №91</t>
  </si>
  <si>
    <t>4.52</t>
  </si>
  <si>
    <t>Инвест Стандарт</t>
  </si>
  <si>
    <t>Срок действия с 01.09.18 по 30.09.18</t>
  </si>
  <si>
    <t>Площадь*</t>
  </si>
  <si>
    <t>Реестр торговых помещений Уральских Рабочих 43</t>
  </si>
  <si>
    <t>Торговые и подсобные помещения</t>
  </si>
  <si>
    <t>Торговоые и подсобные помещения</t>
  </si>
  <si>
    <t>подвал</t>
  </si>
  <si>
    <t>*Расчет стоиомсти части задния с единым функциональным назначением.</t>
  </si>
  <si>
    <t xml:space="preserve">на Пархоменко Алексея </t>
  </si>
  <si>
    <t>% вознаграждения</t>
  </si>
  <si>
    <t>Действует с01.09-30.11</t>
  </si>
  <si>
    <t>Прайс лист на построенные коттеджи в кп "Николин ключ" предлагаемый вариант, период действия  сентябрь- нобярь 2018г. (включены понесенные затраты)</t>
  </si>
  <si>
    <t>Площадь коттеджа, м2/площадь з/у, сот.</t>
  </si>
  <si>
    <t>Затраты на строительство  (Строительство и Участок)</t>
  </si>
  <si>
    <t>с/стоимость</t>
  </si>
  <si>
    <t>Затраты (Участок + Строительство), руб.</t>
  </si>
  <si>
    <t>с/стоимость за м2, руб.</t>
  </si>
  <si>
    <t>Предлагаемая цена для прайса</t>
  </si>
  <si>
    <t>за м2, руб.</t>
  </si>
  <si>
    <t>Общая доходность продажи, руб.</t>
  </si>
  <si>
    <t>Описание</t>
  </si>
  <si>
    <t>Передается с чистовой отделкой, выполненной по индивидуальному дизайн-проекту. 
 Инженерные сети выполнены в полном объеме с водяным теплым полом, установлен газовый котел и бойлер. Дом подключен к централизованным инженерным сетям поселка (водопровод, канализация, электроснабжение), подведение газоснабжения (вывод трубы газопровода не далее 2 метров от фасада дома).</t>
  </si>
  <si>
    <t>Гранатовая</t>
  </si>
  <si>
    <t>Финский клееный брус. Построенный дом из финского клееного бруса, кровля, установлены окна и входные двери, пол-бетонная стяжка, установлены межкомнатные перегородки, выполнены выпуска под инженерные сети, водопровод и канализация, кабель электроснабжения заведен в дом без устройства эл.щита
Земельный участок - собственность</t>
  </si>
  <si>
    <t xml:space="preserve">Финский клееный брус. Передается с чистовой отделкой, выполненной по индивидуальному дизайн-проекту. Внутри дома выполнено устройство радиаторов отопления и устройство теплого пола.  Подключен к инженерным сетям: водопровод и канализация. Смонитрована котельная. </t>
  </si>
  <si>
    <t>Кирпич 100%. 
Выплонены общестроительные работы, кровля, штукатурка и окраска фасада, облицовка цоколя, устройство отмостки, установлены окна с ламинацией, двери металлические. 
Дом подключен к централизованным инженерным сетям поселка (водопровод, канализация, электроснабжение), подведение газоснабжения (вывод трубы газопровода не далее 2 метров от фасада дома).
Земельный участок - собственность</t>
  </si>
  <si>
    <t>Газопенобетон фирмы поревит, фасад: облицовочный кирпич
Выполнены общестроительные работы, кровля, установлены окна и двери, наружная отделка. Передается "под чистовую отделку" (без внутренней штукартурки), пол-бетонная стяжка, выполнена электропроводка, инженерные сети в полном объеме, установлен газовый котел и бойлер, дом подключен к централизоанным инженерным сетям поселка (водпоровод, канализация, электроснабжение), подведено газоснабжение
Земельный участок - собственность</t>
  </si>
  <si>
    <t>Малхасьян</t>
  </si>
  <si>
    <t>калинин</t>
  </si>
  <si>
    <t>Шаманаева Наталья Викторовна</t>
  </si>
  <si>
    <t>обмен на восточную</t>
  </si>
  <si>
    <t>объект временно исключен из продажи</t>
  </si>
  <si>
    <t>ООО "Ревертэкс-ЭБК"</t>
  </si>
  <si>
    <t>ООО "Виктория"</t>
  </si>
  <si>
    <t>Ахматьянова А.Р.</t>
  </si>
  <si>
    <t>ИП Насибулина</t>
  </si>
  <si>
    <t>Право собственности не зарегистрировано</t>
  </si>
  <si>
    <t>сдано (свободно два офиса №211, 207)</t>
  </si>
  <si>
    <t>сдано (свободен один офис №306/7)</t>
  </si>
  <si>
    <t>Третья Столица</t>
  </si>
  <si>
    <t>Двухкомнатная квартира.г. Екатеринбург, ул. Бородина, д.9, 4/5 этаж кв. 27</t>
  </si>
  <si>
    <t xml:space="preserve"> Площадь </t>
  </si>
  <si>
    <t xml:space="preserve"> Подвал </t>
  </si>
  <si>
    <t xml:space="preserve"> 1й этаж подсобки </t>
  </si>
  <si>
    <t xml:space="preserve"> 1й торговля </t>
  </si>
  <si>
    <t>Екатеринбург, ул. Альпинистов, 77 Секция 1 Складские помещения (№141,№29, №31, №№76-85,№46,№№107-108,№97, 1/2№36), площадью - 2182,6 кв.м.</t>
  </si>
  <si>
    <t>Кузина О.В.</t>
  </si>
  <si>
    <t>ООО "ЗАГ", ООО 33 кв.м.</t>
  </si>
  <si>
    <t>Блок помещений 2 офиса с/у и подсобное помещение</t>
  </si>
  <si>
    <t>Воробьев И.В. у/у</t>
  </si>
  <si>
    <t>ИП Цветкова</t>
  </si>
  <si>
    <t>ООО Губернский советник</t>
  </si>
  <si>
    <t>хостел</t>
  </si>
  <si>
    <t>СК "Выручим!" перевод на др ю.л. До 30.11.18</t>
  </si>
  <si>
    <t>помещение №278</t>
  </si>
  <si>
    <t>3.08</t>
  </si>
  <si>
    <t>Комментарий</t>
  </si>
  <si>
    <t>Степень готовности "под чистовую"</t>
  </si>
  <si>
    <t>Степень готовности "с чистовой отделкой"</t>
  </si>
  <si>
    <t>Улица</t>
  </si>
  <si>
    <t>Номер  дома</t>
  </si>
  <si>
    <t>Площадь коттеджа, кв.м./з/у, сотки</t>
  </si>
  <si>
    <t>Описание и степень готовности</t>
  </si>
  <si>
    <t>Малахитовая, 34а</t>
  </si>
  <si>
    <t>Прайс-лист по объекту Бирюзовая д.2  в коттеджном поселке "Николин ключ"</t>
  </si>
  <si>
    <t>№ п</t>
  </si>
  <si>
    <t>№ блок секции</t>
  </si>
  <si>
    <t>1*</t>
  </si>
  <si>
    <t>11 бс</t>
  </si>
  <si>
    <t>12 бс</t>
  </si>
  <si>
    <t>13 бс</t>
  </si>
  <si>
    <t>14 бс</t>
  </si>
  <si>
    <t>15 бс</t>
  </si>
  <si>
    <t>Чан Фун-Тен</t>
  </si>
  <si>
    <t>свободно Пощадь по документам 198,3кв.м. Увелиение за счет утепленной лоджии.</t>
  </si>
  <si>
    <t>Ранее предлагалось как единый блок нежилых помещений вместе с паркингом №148</t>
  </si>
  <si>
    <t>Действует с 08.02.19 по 31.03.19</t>
  </si>
  <si>
    <t xml:space="preserve">148/ нежилое помещение №367 </t>
  </si>
  <si>
    <t>г. Екатеринбург, ул. Фурманова 124, ЖК Монте-Кристо, нежилое помещение №367 (в проекте паркинг № 148)</t>
  </si>
  <si>
    <t>155/ нежилое помещение №373,37</t>
  </si>
  <si>
    <t>156/ нежилое помещение №373,37</t>
  </si>
  <si>
    <t>г. Екатеринбург, ул. Фурманова 124, ЖК Монте-Кристо, нежилое помещение №373,374 (в проекте паркинг № 155,156)</t>
  </si>
  <si>
    <t>клюжин</t>
  </si>
  <si>
    <t>Тип недвижимости</t>
  </si>
  <si>
    <t>Адрес объекта</t>
  </si>
  <si>
    <t xml:space="preserve">Номер объекта по внутренней навигации </t>
  </si>
  <si>
    <t xml:space="preserve">Арендная ставка руб./кв.м. включая экспл расходы </t>
  </si>
  <si>
    <t>Налогооблажение</t>
  </si>
  <si>
    <t>Офисное помещение</t>
  </si>
  <si>
    <t>г.Екатеринбург ул.М.Сибиряка, 101</t>
  </si>
  <si>
    <t>ООО "БДС Мегаполис"</t>
  </si>
  <si>
    <t xml:space="preserve">ООО ЭСК "ЭНЕТРА" </t>
  </si>
  <si>
    <t>н/д</t>
  </si>
  <si>
    <t xml:space="preserve">ООО "Антикризисное управление" </t>
  </si>
  <si>
    <t xml:space="preserve">85,8 кв.м. занимает ООО "Строй микс" / 122,0 кв.м. ООО "ЯРС" </t>
  </si>
  <si>
    <t xml:space="preserve">Техинсервис </t>
  </si>
  <si>
    <t>Окна в атриум</t>
  </si>
  <si>
    <t xml:space="preserve">ООО "ПА "ПАРУС" </t>
  </si>
  <si>
    <t>Подписан предварительный договор на продажу</t>
  </si>
  <si>
    <t xml:space="preserve">ИП Шантуров </t>
  </si>
  <si>
    <t xml:space="preserve"> ИП Колчин 133,7 кв.м., ООО Стелла Нова 179,2 кв.м.; ИП Луняшин - 104,8 кв.м.; Эванс А.А. 47,9 кв.м.</t>
  </si>
  <si>
    <t>помещение №199; 265/1; 265/2; 266; 267; 343; 1264; 1204; 1205; 456; 508; 509; 621;</t>
  </si>
  <si>
    <t>ООО "ВМВ"; УК "Регион Финанс"; ООО "Фонд 2020"; ООО "ФСК"; ООО "Рентор"; ЗПИФН</t>
  </si>
  <si>
    <t>г.Екатеринбург ул.Фурманова, 124</t>
  </si>
  <si>
    <t>помещение № 220</t>
  </si>
  <si>
    <t>помещение № 221</t>
  </si>
  <si>
    <t>помещения № 232, 233, 230, 231, 225</t>
  </si>
  <si>
    <t>ООО "ЗАГ"; ООО "33 метра"</t>
  </si>
  <si>
    <t>Блок помещений: 2 офиса с/у и подсобное помещение</t>
  </si>
  <si>
    <t>г.Екатеринбург ул.Белинского, 56</t>
  </si>
  <si>
    <t>этаж целиком</t>
  </si>
  <si>
    <t>Внутренние короративные арендаторы</t>
  </si>
  <si>
    <t>Промышленные Решения</t>
  </si>
  <si>
    <t>г.Екатеринбург ул.Шейнкмана, 55</t>
  </si>
  <si>
    <t>Селдико</t>
  </si>
  <si>
    <t>г.Екатеринбург ул.Лукиных, 5</t>
  </si>
  <si>
    <t>Блок помещений. Не выделено на кадастровом учете</t>
  </si>
  <si>
    <t>Не выделено на кадастровом учете</t>
  </si>
  <si>
    <t>Соловая. Не выделено на кадастровом учете</t>
  </si>
  <si>
    <t>Нет с/у. Не выделено на кадастровом учете</t>
  </si>
  <si>
    <t>Не выделено на кадастровом учете. Выполнена перепланировка, возможна корректировка площади после выдела.</t>
  </si>
  <si>
    <t>Перепланировка не узаконена в связи с необходимотью проведения дополнительных строительных работ. Срок узаконения до 15.04.19.</t>
  </si>
  <si>
    <t>помещение №276</t>
  </si>
  <si>
    <t>3.06</t>
  </si>
  <si>
    <t>помещение №1248</t>
  </si>
  <si>
    <t>11.12</t>
  </si>
  <si>
    <t>Сторона М.Сибиряка</t>
  </si>
  <si>
    <t>Добродел АН</t>
  </si>
  <si>
    <t>ООО Виктория</t>
  </si>
  <si>
    <t>Коммерческая недвижимость Альпинистов, 77                   Здание АБК  (Литер В)</t>
  </si>
  <si>
    <t>Коммерческая недвижимость Альпинистов, 77                  Секция 1 (литер В)</t>
  </si>
  <si>
    <t>Коммерческая недвижимость Альпинистов, 77                                  Секция 2 (литер В)</t>
  </si>
  <si>
    <t>Коммерческая недвижимость Альпинистов, 77                  Секция 3 (литер В)</t>
  </si>
  <si>
    <t>Коммерческая недвижимость Альпинистов, 77                  Секция 3 (Ллитер В)</t>
  </si>
  <si>
    <t>Коммерческая недвижимость Альпинистов, 77                литтер Е</t>
  </si>
  <si>
    <t>Екатеринбург ул. Альпинистов, 77 литер Е</t>
  </si>
  <si>
    <t>не требуется</t>
  </si>
  <si>
    <t>ООО "Фонд межрегиональных программ 2020"</t>
  </si>
  <si>
    <t>г. Екатеринбург, с. Верхее Макарова, ул. Чкалова д.2</t>
  </si>
  <si>
    <t>г. Екатеринбург, с. Верхнее Макарово, ул. Чкалова д.2</t>
  </si>
  <si>
    <t>Площадь квартиры без учета лоджий, кв.м.</t>
  </si>
  <si>
    <t>Площадь квартиры с лоджиями (коэф.0,5) , кв.м.</t>
  </si>
  <si>
    <t>Площадь лоджий, с коэффициентом, кв.м.</t>
  </si>
  <si>
    <t>№ паркинга по тех. Паспорту</t>
  </si>
  <si>
    <t>53/54</t>
  </si>
  <si>
    <t>55/56</t>
  </si>
  <si>
    <t>57/58</t>
  </si>
  <si>
    <t>59/60</t>
  </si>
  <si>
    <t>61/62</t>
  </si>
  <si>
    <t>41/42</t>
  </si>
  <si>
    <t>43/44</t>
  </si>
  <si>
    <t>45/46</t>
  </si>
  <si>
    <t>21/22</t>
  </si>
  <si>
    <t>23/24</t>
  </si>
  <si>
    <t>25/26</t>
  </si>
  <si>
    <t>31/32</t>
  </si>
  <si>
    <t>АКЦИЯ с 03.06.2019 по 31.07.2019</t>
  </si>
  <si>
    <t>2й этаж № 1-11</t>
  </si>
  <si>
    <t>Коммерческая недвижимость (цокольный этаж)</t>
  </si>
  <si>
    <t>г. Екатеринбург, ул. Бисертская, 36 помещение оборудовано для проживания, можно под офис.</t>
  </si>
  <si>
    <t>г. Екатеринбург, ул. Рощинская, 72А.</t>
  </si>
  <si>
    <t>Реестр офисных помещений Восточная 6</t>
  </si>
  <si>
    <t>№ 4-11</t>
  </si>
  <si>
    <t>цоколь</t>
  </si>
  <si>
    <t>№ 32-41,45-51,55-61,63-65</t>
  </si>
  <si>
    <t>№ 1-5,7-10,12,66</t>
  </si>
  <si>
    <t>Новая цена, руб.</t>
  </si>
  <si>
    <t xml:space="preserve">Земельные участки КП "Николин ключ"                                                                                                  (собственность с централизованными инженерными коммуникациями)   </t>
  </si>
  <si>
    <t>Малахитовая, 26</t>
  </si>
  <si>
    <t>Малахитовая, 32а</t>
  </si>
  <si>
    <t>Малахитовая, 36б</t>
  </si>
  <si>
    <t>пер. Изумрудный, 5</t>
  </si>
  <si>
    <t>Москва ул. Складочная, 5  Складской комплекс общей площадью 3814 м2:
Площадь склада 3761,7м2</t>
  </si>
  <si>
    <t>Срок брони</t>
  </si>
  <si>
    <t>до 30.09</t>
  </si>
  <si>
    <t>г. Екатеринбург, ул. Щорса, д. 128</t>
  </si>
  <si>
    <t>1й этаж №51,53 Подвал 29,31-35,43,44</t>
  </si>
  <si>
    <t>Подвал № 2-23, 26-28, 37-41</t>
  </si>
  <si>
    <t>помещения № 1,2</t>
  </si>
  <si>
    <t>406, 406А</t>
  </si>
  <si>
    <t>помещение № 39</t>
  </si>
  <si>
    <t>помещение № 18</t>
  </si>
  <si>
    <t>помещения № 21,22</t>
  </si>
  <si>
    <t>б/н</t>
  </si>
  <si>
    <t>вспомогательное помещение № 29</t>
  </si>
  <si>
    <t>помещения № 11-15, 16, 17</t>
  </si>
  <si>
    <t>Помещение № 4</t>
  </si>
  <si>
    <t>Помещение № 9</t>
  </si>
  <si>
    <t>Помещение № 14</t>
  </si>
  <si>
    <t>Прайс лист на квартиры  в КД Кристалл с 01.11.19 по 31.01.20</t>
  </si>
  <si>
    <t>г. Екатеринбург, ул.Новгородцевой,                  д. 13Б</t>
  </si>
  <si>
    <t>Офисы</t>
  </si>
  <si>
    <t>Без окон, вспомогательное коммерческое.</t>
  </si>
  <si>
    <t>помещение № 91</t>
  </si>
  <si>
    <t xml:space="preserve">г. Екатеринбург, ул. Бисертская, 29 помещение оборудовано для проживания, можно под офис. Помещение целиком.с учетом МОП </t>
  </si>
  <si>
    <t>Карпеченкова</t>
  </si>
  <si>
    <t>Стоимость</t>
  </si>
  <si>
    <t>Стоимость кв.м.</t>
  </si>
  <si>
    <t>Договор Патрушева</t>
  </si>
  <si>
    <t>Ддоговор Патрушева</t>
  </si>
  <si>
    <t>раздевалка</t>
  </si>
  <si>
    <t>кабинет</t>
  </si>
  <si>
    <t>склад</t>
  </si>
  <si>
    <t xml:space="preserve">Ст-ть м2, руб. </t>
  </si>
  <si>
    <t>Площадь квартиры, м2 (по ТП)</t>
  </si>
  <si>
    <t>Ст-ть квартиры с террасой и кладовой с отделкой "под чистовую", руб.</t>
  </si>
  <si>
    <t xml:space="preserve">Ст-ть квартиры с террасой и кладовой с  "чистовой отделкой", руб. </t>
  </si>
  <si>
    <t>Площадь приле- гающего ЗУ, соток</t>
  </si>
  <si>
    <t>Стоимость ЗУ (50т.р/сот.), руб.</t>
  </si>
  <si>
    <t xml:space="preserve">Ст-ть квартиры с террасой и кладовой с "чистовой отделкой" и ЗУ, руб. </t>
  </si>
  <si>
    <t>12**</t>
  </si>
  <si>
    <t>26*</t>
  </si>
  <si>
    <t>* квартиры №1 и №26 не продаются, в связи с проектированием и строительством 2-ой очереди Бирюзовая, 2</t>
  </si>
  <si>
    <t>АКЦИЯ цена за кв.м. 08.04.-31.05.</t>
  </si>
  <si>
    <t>АКЦИЯ  общая стоимость 08.04..-31.05.</t>
  </si>
  <si>
    <t>г. Екатеринбург, ул. Сакко и Ванцетти д.105,корп.2. кв. № 19</t>
  </si>
  <si>
    <t>Сысертский район, д.Большое Седельниково, ул. Березовая, 18 коттедж. Цоколь-168,4 кв.м., мансарда-113,9 кв.м. Площадь участка 20 соток.</t>
  </si>
  <si>
    <t>Ст-ть кв.м с отделкой</t>
  </si>
  <si>
    <t>объект целиком</t>
  </si>
  <si>
    <t>Первый этаж</t>
  </si>
  <si>
    <t xml:space="preserve">пом. № 1  </t>
  </si>
  <si>
    <t>торгово-офисное помещение с с/у</t>
  </si>
  <si>
    <t>Второй этаж</t>
  </si>
  <si>
    <t xml:space="preserve">пом. № 11  </t>
  </si>
  <si>
    <t xml:space="preserve">пом. №2  </t>
  </si>
  <si>
    <t xml:space="preserve">пом. №3  </t>
  </si>
  <si>
    <t xml:space="preserve">пом. №4  </t>
  </si>
  <si>
    <t>пом. №5</t>
  </si>
  <si>
    <t xml:space="preserve">пом. №6  </t>
  </si>
  <si>
    <t xml:space="preserve">пом. №7  </t>
  </si>
  <si>
    <t xml:space="preserve">пом. №8  </t>
  </si>
  <si>
    <t xml:space="preserve">пом. №9  </t>
  </si>
  <si>
    <t xml:space="preserve">пом. №10  </t>
  </si>
  <si>
    <t>офис</t>
  </si>
  <si>
    <t>помещение №3 ,2, 1, 4, 5</t>
  </si>
  <si>
    <t>помещение №13, 12, 14, 15</t>
  </si>
  <si>
    <t>помещение №23, 24, 32, 33, 34, 25, 27, 28</t>
  </si>
  <si>
    <t>помещение №29</t>
  </si>
  <si>
    <t>307А</t>
  </si>
  <si>
    <t>307Б</t>
  </si>
  <si>
    <t>помещение №30, 31</t>
  </si>
  <si>
    <t>помещение №35</t>
  </si>
  <si>
    <t>306Б</t>
  </si>
  <si>
    <t>помещение №36, 37, 38</t>
  </si>
  <si>
    <t>306А</t>
  </si>
  <si>
    <t>Цена продажи за кв.м., руб. с арендатором</t>
  </si>
  <si>
    <t>общая стоимость руб., с арендатором</t>
  </si>
  <si>
    <t>АКЦИЯ цена кв.м., руб., без арендатора</t>
  </si>
  <si>
    <t>АКЦИЯ общая стоимость,  без арендатора</t>
  </si>
  <si>
    <t>Наименование объекта</t>
  </si>
  <si>
    <t>Площадь по св-ву,м2</t>
  </si>
  <si>
    <t>Стоимость кв.м., руб.</t>
  </si>
  <si>
    <t>Цена за объект, руб</t>
  </si>
  <si>
    <t>Собственник</t>
  </si>
  <si>
    <t>Серия, № св-ва о гос. регистрации</t>
  </si>
  <si>
    <t>Продажа в нарезку:</t>
  </si>
  <si>
    <r>
      <t>зем.уч.</t>
    </r>
    <r>
      <rPr>
        <sz val="8"/>
        <rFont val="Times New Roman"/>
        <family val="1"/>
        <charset val="204"/>
      </rPr>
      <t xml:space="preserve"> (в собст-ти )</t>
    </r>
  </si>
  <si>
    <t>г. Екатеринбург, ул. Аппаратная, 5 Литер К2</t>
  </si>
  <si>
    <t>66АЕ 574114 от 27.08.2012 УФСГРКК по Свердл.обл.</t>
  </si>
  <si>
    <t>66-66-01/754/2007-026</t>
  </si>
  <si>
    <t>г. Екатеринбург, ул. Аппаратная, 5 Литер Т</t>
  </si>
  <si>
    <t>дог.от 05.09.13 на регистрации</t>
  </si>
  <si>
    <t>г. Екатеринбург, ул. Аппаратная, 5 Литер А</t>
  </si>
  <si>
    <t>22.05.2013</t>
  </si>
  <si>
    <t>зем.уч.58 (в собст-ти )</t>
  </si>
  <si>
    <t>г. Екатеринбург, ул. Аппаратная, 5 Литер В</t>
  </si>
  <si>
    <t>05.04.2016</t>
  </si>
  <si>
    <t>г. Екатеринбург, ул. Аппаратная, 5 Литер В1</t>
  </si>
  <si>
    <t>66АЕ 574115 от 27.08.2012 УФСГРКК по Свердл.обл.</t>
  </si>
  <si>
    <t>66:01/01:00:38:05:02</t>
  </si>
  <si>
    <t>г. Екатеринбург, ул. Аппаратная, 5 Литер С</t>
  </si>
  <si>
    <t xml:space="preserve">66:01/01:00:38:05:00  </t>
  </si>
  <si>
    <t>Прайс по объекту Аппаратная, 5 от 25.09.2020</t>
  </si>
  <si>
    <t>Цена, руб.</t>
  </si>
  <si>
    <t>Итого:</t>
  </si>
  <si>
    <t>S ЗУ, соток</t>
  </si>
  <si>
    <t>Стоимость сотки (базовая), руб.</t>
  </si>
  <si>
    <t>Базовая стоимость ЗУ*, руб.</t>
  </si>
  <si>
    <t>Кадастро-вый номер</t>
  </si>
  <si>
    <t>:72</t>
  </si>
  <si>
    <t>:55</t>
  </si>
  <si>
    <t>:71</t>
  </si>
  <si>
    <t>:76</t>
  </si>
  <si>
    <t>:50</t>
  </si>
  <si>
    <t>:49</t>
  </si>
  <si>
    <t>:552</t>
  </si>
  <si>
    <t>:40</t>
  </si>
  <si>
    <t>:54</t>
  </si>
  <si>
    <t>:540</t>
  </si>
  <si>
    <t>:87</t>
  </si>
  <si>
    <t>:65</t>
  </si>
  <si>
    <t>:678</t>
  </si>
  <si>
    <t>:679</t>
  </si>
  <si>
    <t>:85</t>
  </si>
  <si>
    <t>адрес</t>
  </si>
  <si>
    <t xml:space="preserve">корпус/ секция </t>
  </si>
  <si>
    <t>этаж</t>
  </si>
  <si>
    <t>№ помещения по плану</t>
  </si>
  <si>
    <t>стоимость кв.м.</t>
  </si>
  <si>
    <t>наименование объекта</t>
  </si>
  <si>
    <t>площадь по св-ву</t>
  </si>
  <si>
    <t>кадастровый номер</t>
  </si>
  <si>
    <t>группа</t>
  </si>
  <si>
    <t>тип объекта</t>
  </si>
  <si>
    <t>№ помещения</t>
  </si>
  <si>
    <t>площадь факт</t>
  </si>
  <si>
    <t>площадь по таблице менеджера</t>
  </si>
  <si>
    <t>обозначение объекта (для объектов жилого фонда и паркинга)</t>
  </si>
  <si>
    <t>количество комнат (для объектов жилого фонда)</t>
  </si>
  <si>
    <t>сторона света (для объектов жилого фонда)</t>
  </si>
  <si>
    <t>назначение объекта</t>
  </si>
  <si>
    <t>площадь балконов/лоджий (для объектов жилого фонда</t>
  </si>
  <si>
    <t>неузаконенная перепланировка  (да/нет)</t>
  </si>
  <si>
    <t>собственник</t>
  </si>
  <si>
    <t>возможность сдачи в аренду/продажи</t>
  </si>
  <si>
    <t>кадастровая стоимость</t>
  </si>
  <si>
    <t>балансовая стоимость</t>
  </si>
  <si>
    <t>первоначальная стоимость  УУ</t>
  </si>
  <si>
    <t>переоценка</t>
  </si>
  <si>
    <t>стоимость на тек. дату</t>
  </si>
  <si>
    <t>сумма по последней стоимости</t>
  </si>
  <si>
    <t>Документы-основание ДКП</t>
  </si>
  <si>
    <t>свидетельство о гос.регистрации права собственности</t>
  </si>
  <si>
    <t>комментарий</t>
  </si>
  <si>
    <t>ивн. номер</t>
  </si>
  <si>
    <t>Вид объектов разрешенного использования</t>
  </si>
  <si>
    <t>ЛИТЕР Е  Альпинистов, 77 г. Екатеринбург</t>
  </si>
  <si>
    <t>земельный участок с офисными и складскими помещениями</t>
  </si>
  <si>
    <t>ЗАО "Жилпромсервис"</t>
  </si>
  <si>
    <t>коммерческое</t>
  </si>
  <si>
    <t>да</t>
  </si>
  <si>
    <t>66:41:0509015:20</t>
  </si>
  <si>
    <t>Концерн Калина- Фонд2020 ДКП Альп,77 лит.Е+ж.д 29.06. рег.16.09.11 +Доп.05.08.11</t>
  </si>
  <si>
    <t>Свидетельство Альп,77 лит.Е 16.09.11</t>
  </si>
  <si>
    <t>в аренде</t>
  </si>
  <si>
    <t>0265280001</t>
  </si>
  <si>
    <t>ООО «Эко Свет Урал»</t>
  </si>
  <si>
    <t>ИП Тунгусов Д.Г.</t>
  </si>
  <si>
    <t>ООО "УНИКОРН ГРУПП"</t>
  </si>
  <si>
    <t>ИП Шаповалов К.К.</t>
  </si>
  <si>
    <t>бытовка</t>
  </si>
  <si>
    <t>коридор</t>
  </si>
  <si>
    <t>АК Барс-Фонд 2020 Дог об ипотеке  12.09.19 Литер Е Альпин 77 до 12.09.22</t>
  </si>
  <si>
    <t>открытая площадка, жд проезд</t>
  </si>
  <si>
    <t>открытая площадка</t>
  </si>
  <si>
    <t>лестничная клетка</t>
  </si>
  <si>
    <t>ИТОГО литер Е секция 1 этаж 1</t>
  </si>
  <si>
    <t>ИП Коршунов Л.А.</t>
  </si>
  <si>
    <t>ССР</t>
  </si>
  <si>
    <t>ООО "Альфа"</t>
  </si>
  <si>
    <t>ООО "Пластик Система "</t>
  </si>
  <si>
    <t>ООО "РусДор Логистик"</t>
  </si>
  <si>
    <t>свободно, прайс</t>
  </si>
  <si>
    <t>итого литер Е секция 2 этаж 1</t>
  </si>
  <si>
    <t>ООО "СтройМегаДом"</t>
  </si>
  <si>
    <t xml:space="preserve">ИП Картавых А.П. </t>
  </si>
  <si>
    <t>ООО "ДвериСтрой"</t>
  </si>
  <si>
    <t>ООО "ТД  "Евротрейдинг"</t>
  </si>
  <si>
    <t>итого литер Е секция 3 этаж 1</t>
  </si>
  <si>
    <t>вставка 1 этажа</t>
  </si>
  <si>
    <t>тех.эт.</t>
  </si>
  <si>
    <t>техническое</t>
  </si>
  <si>
    <t>машинное отделение</t>
  </si>
  <si>
    <t xml:space="preserve">в т.ч. </t>
  </si>
  <si>
    <t>тех.пом.крыша</t>
  </si>
  <si>
    <t>ОАО "МТС"</t>
  </si>
  <si>
    <t>Итого литер Е вставки 1 этаж</t>
  </si>
  <si>
    <t>57, 58</t>
  </si>
  <si>
    <t>ООО "Инжиниринговая компания ПроФеССОР"</t>
  </si>
  <si>
    <t>ООО "ЭЛИТ ОЙЛ96"</t>
  </si>
  <si>
    <t>ООО " Энергопром"</t>
  </si>
  <si>
    <t>ИП Конищев А.И.</t>
  </si>
  <si>
    <t>бытов. помещ., склад</t>
  </si>
  <si>
    <t>вентиляционная</t>
  </si>
  <si>
    <t>Итого литер Е секция 1 цоколь</t>
  </si>
  <si>
    <t>ООО "Ева"</t>
  </si>
  <si>
    <t>ООО "Гексамерон"</t>
  </si>
  <si>
    <t>ПАО  КБ "УБРиР"</t>
  </si>
  <si>
    <t>ООО "Т.Д. Урал"</t>
  </si>
  <si>
    <t>ИП Гандылян С.М.</t>
  </si>
  <si>
    <t xml:space="preserve">ООО "Параметр" </t>
  </si>
  <si>
    <t>кафе</t>
  </si>
  <si>
    <t>Анчугова О.В. (договр:ООО "МК- Сервис")</t>
  </si>
  <si>
    <t>Анчугова О.В. (договр:ООО "МК- Сервис") часть помещения</t>
  </si>
  <si>
    <t>трансформаторная</t>
  </si>
  <si>
    <t>Итого литер Е секция 2 цоколь</t>
  </si>
  <si>
    <t>ЗАО "Фьючер Медиа"</t>
  </si>
  <si>
    <t>СПСК Агросити"</t>
  </si>
  <si>
    <t>ООО "Аир"</t>
  </si>
  <si>
    <t>подсобное помещение</t>
  </si>
  <si>
    <t>тех. помещ.</t>
  </si>
  <si>
    <t>пожарн. проход</t>
  </si>
  <si>
    <t>Селедков М.Л. часть помещения</t>
  </si>
  <si>
    <t>сан.узел</t>
  </si>
  <si>
    <t>умывальная</t>
  </si>
  <si>
    <t>разгрузочная</t>
  </si>
  <si>
    <t>теплопункт</t>
  </si>
  <si>
    <t>Итого литер Е секция 3 цоколь</t>
  </si>
  <si>
    <t>вставки цоколя</t>
  </si>
  <si>
    <t>бытовове помещение</t>
  </si>
  <si>
    <t>площадка</t>
  </si>
  <si>
    <t>Итого литер Е секция 1 вставки цоколь</t>
  </si>
  <si>
    <t>кладов.</t>
  </si>
  <si>
    <t>Итого литер Е секция 2 вставки цоколь</t>
  </si>
  <si>
    <t>ООО "Добромир"</t>
  </si>
  <si>
    <t>с/уз</t>
  </si>
  <si>
    <t>ИП Андреев Д.С.</t>
  </si>
  <si>
    <t>вспом..помещ охраны</t>
  </si>
  <si>
    <t>пост охраны</t>
  </si>
  <si>
    <t>ООО "Фавор"</t>
  </si>
  <si>
    <t>итого литер Е секция 3 вставки цоколь</t>
  </si>
  <si>
    <t>помещения ИТОГО</t>
  </si>
  <si>
    <t>Итого Литер Е:</t>
  </si>
  <si>
    <t>ЛИТЕР В  Альпинистов, 77 г. Екатеринбург</t>
  </si>
  <si>
    <t>АБК</t>
  </si>
  <si>
    <t>4-9,139,137-134,120-118,126-131,122-124</t>
  </si>
  <si>
    <t>ООО "Моя траектория"</t>
  </si>
  <si>
    <t>66:41:0509015:48</t>
  </si>
  <si>
    <t>АлантИнвест- АВС-Инвест ДКП Акт Альп,77 лит.В 21.10.рег. 28.10.04</t>
  </si>
  <si>
    <t>Вып.из ЕГРН Альп,77 лит.В 7183,7м2 06.06.18 КСО</t>
  </si>
  <si>
    <t>тамбур</t>
  </si>
  <si>
    <t>итого литер В2   АБК этаж 1</t>
  </si>
  <si>
    <t>116,142-156,158</t>
  </si>
  <si>
    <t>техн. помещ.</t>
  </si>
  <si>
    <t>сервер,прайс</t>
  </si>
  <si>
    <t>архив</t>
  </si>
  <si>
    <t>итого литер В2   АБК этаж 2</t>
  </si>
  <si>
    <t>10,14-16,19-20</t>
  </si>
  <si>
    <t>ООО "Фолие ПВХ Урал"</t>
  </si>
  <si>
    <t>щитовая</t>
  </si>
  <si>
    <t>бойлерная</t>
  </si>
  <si>
    <t>итого литер В1   этаж 1</t>
  </si>
  <si>
    <t>86-92,159</t>
  </si>
  <si>
    <t>свободно, Уралторгсервис</t>
  </si>
  <si>
    <t>Альпинистов, 77 г. Екатеринбург</t>
  </si>
  <si>
    <t>итого литер В1   этаж 2</t>
  </si>
  <si>
    <t>Итого АБК:</t>
  </si>
  <si>
    <t>ООО "Радомир"</t>
  </si>
  <si>
    <t>ИП Петрищев А.А.</t>
  </si>
  <si>
    <t>итого литер В   секция 1</t>
  </si>
  <si>
    <t>итого литер В   секция 2</t>
  </si>
  <si>
    <t>ООО «Транскарго Екатеринбург»</t>
  </si>
  <si>
    <t>итого литер В   секция 3</t>
  </si>
  <si>
    <t>В прайсе - бронь "Уралстройсервис СК"</t>
  </si>
  <si>
    <t>АО "СК"Выручим!"</t>
  </si>
  <si>
    <t>66:41:0509015:37</t>
  </si>
  <si>
    <t>Кварт. вопр.-СК Выручим  ДКП Альп.77 лит.В подвал 02.11.зарег. 10.11.17</t>
  </si>
  <si>
    <t>Вып.из ЕГРН Альп,77 л.В подв.595,6 м2 10.11.17 СК Выручим</t>
  </si>
  <si>
    <t>сети</t>
  </si>
  <si>
    <t xml:space="preserve">водопроводная сеть </t>
  </si>
  <si>
    <t>1097м</t>
  </si>
  <si>
    <t>66:41:000000:111718</t>
  </si>
  <si>
    <t>Персона Грата-Фонд2020 ДКП С-Ф2020-2013 сети Альп,77 01.08.13</t>
  </si>
  <si>
    <t>Вып.из ЕГРН Альп,77 часть л.1 водопров сеть 1097 м от 11.07.2019г</t>
  </si>
  <si>
    <t>теплосеть</t>
  </si>
  <si>
    <t>1946м</t>
  </si>
  <si>
    <t>66:41:0509034:44</t>
  </si>
  <si>
    <t>Вып.из ЕГРН Альп,77 л.2 теплосеть 1946м 13.09.18</t>
  </si>
  <si>
    <t>ливневая канализация</t>
  </si>
  <si>
    <t>902,5м</t>
  </si>
  <si>
    <t>66:41:0509034:173</t>
  </si>
  <si>
    <t xml:space="preserve">Вып.из ЕГРН Альп,77 л.3 Ливневая канализация 902м  от 11.07.18 </t>
  </si>
  <si>
    <t>сточная канализация</t>
  </si>
  <si>
    <t>1329м</t>
  </si>
  <si>
    <t>66:41:0509015:57</t>
  </si>
  <si>
    <t>Вып.из ЕГРН Альп,77 часть л.4 Сточная канализ 1329м от 18.07.19</t>
  </si>
  <si>
    <t>напорная канализация</t>
  </si>
  <si>
    <t>455 м</t>
  </si>
  <si>
    <t>66:41:0509034:191</t>
  </si>
  <si>
    <t>Вып.из ЕГРН Альп,77 л.5 Напорная канализация 455 м от 10.07.18</t>
  </si>
  <si>
    <t>ж/д пути</t>
  </si>
  <si>
    <t>Подъездные ж/д пути</t>
  </si>
  <si>
    <t>197 п.м.</t>
  </si>
  <si>
    <t>66:41:0509015:33</t>
  </si>
  <si>
    <t>ДКП 26.04.12 рег.31.05.12</t>
  </si>
  <si>
    <t>Св-во 197 п.м. остаток  10.06.16</t>
  </si>
  <si>
    <t>Подъездные железнодорожные пути № 1 от металлического столбика до упора</t>
  </si>
  <si>
    <t>358,5 п.м.</t>
  </si>
  <si>
    <t>66:41:0000000:28344</t>
  </si>
  <si>
    <t>Свидетельство жд тупик Альп,77 к литЕ 16.09.11</t>
  </si>
  <si>
    <t>земельный участок</t>
  </si>
  <si>
    <t>земли населенных пунктов</t>
  </si>
  <si>
    <t>под здания и сооружения производственного назначения</t>
  </si>
  <si>
    <t>Аренда Договор со множественностью лиц на стороне арендатора</t>
  </si>
  <si>
    <t>66:41:0000000:177</t>
  </si>
  <si>
    <t>Договор аренды зу от260617 №Т-149 ХКПересвет</t>
  </si>
  <si>
    <t>Итого Литер В:</t>
  </si>
  <si>
    <t>Добавить МОПы по каждому литеру ,чтобы площадь сходилась</t>
  </si>
  <si>
    <t>в  аренде</t>
  </si>
  <si>
    <t>Прайс от 16.10.2020</t>
  </si>
  <si>
    <t>Литер А- отдельно-стоящее строение с пристроем. Офисные помещения.</t>
  </si>
  <si>
    <t>ЛитерА- встроенное помещение, 3 этаж - помещения №№ 1-20. Офисные помещения.</t>
  </si>
  <si>
    <t>Литер К2- теплый пристрой, помещения 1 этажа № 1-2, помещение антресоли 1 этажа - №3. Утепл.сендвич-панели.</t>
  </si>
  <si>
    <t>Литер Т- часть здания, помещения 1 этажа № 1-8, помещения антресоли № 1-17. Складские и торгово-офисные помещения.</t>
  </si>
  <si>
    <t>Литер  В- отдельно стоящее здание. Офисные помещения. Кирпич.</t>
  </si>
  <si>
    <t>Литер В1- нежилое пристроенное помещение. Отапливаемый склад. Кирпич, ж/б блоки.</t>
  </si>
  <si>
    <t>Литер С-отдельно-стоящее строение, холодный склад, сендвич-панель. возможно межевание зу под объектом 36 сот.</t>
  </si>
  <si>
    <t>Установлена кухня со встроенной техникой, покраска стен, в подсобном помещении роль-ставни.</t>
  </si>
  <si>
    <t xml:space="preserve">Прайс лист на построенные коттеджи в кп "Николин ключ"  </t>
  </si>
  <si>
    <t>Действует с 01.11.19 по 31.01.21</t>
  </si>
  <si>
    <t>303 (1)</t>
  </si>
  <si>
    <t>303 (2)</t>
  </si>
  <si>
    <t>:680</t>
  </si>
  <si>
    <t>Помещение № 1</t>
  </si>
  <si>
    <t>Помещение № 2</t>
  </si>
  <si>
    <t>Помещение № 3</t>
  </si>
  <si>
    <t>Помещение № 6</t>
  </si>
  <si>
    <t>Помещение № 11</t>
  </si>
  <si>
    <t>Помещение № 12</t>
  </si>
  <si>
    <t>105.20</t>
  </si>
  <si>
    <t>:74</t>
  </si>
  <si>
    <t>411, 411а, 411б, 411д, 411е</t>
  </si>
  <si>
    <t>411Е</t>
  </si>
  <si>
    <t>411А</t>
  </si>
  <si>
    <t>100% кирпич. 2 этажный дом, черновая отделка.Фасад: облицовочный кирпич. Земельный участок в собственности.</t>
  </si>
  <si>
    <t>№ пп</t>
  </si>
  <si>
    <t>Кадастровый номер земельного участка</t>
  </si>
  <si>
    <t>Номер на плане</t>
  </si>
  <si>
    <t>Площадь З.У. (кв.м)</t>
  </si>
  <si>
    <t>Площадь З.У. (Га)</t>
  </si>
  <si>
    <t>Наличие инженерных сетей</t>
  </si>
  <si>
    <t>66:35:0110001:220</t>
  </si>
  <si>
    <t xml:space="preserve">Участок без сетей. </t>
  </si>
  <si>
    <t>Складские помещения, Производственно техническая база, хранение грузов, открытые склады и площадки для хранения</t>
  </si>
  <si>
    <t>66:35:0110001:730</t>
  </si>
  <si>
    <t>Прайс земельных участков в г.Березовский ЗК Александровский под логистические предприятия (Перспектива)</t>
  </si>
  <si>
    <t xml:space="preserve">Свердовская обл. р.п. Верх-Нейвинский, ул. Ломоносава 2А. 3 этажа с подвалом. ЗУ 11,33 сот. </t>
  </si>
  <si>
    <t>требует косметического ремонта</t>
  </si>
  <si>
    <t>Помещение № 13-2</t>
  </si>
  <si>
    <t>Помещение № 13-4</t>
  </si>
  <si>
    <t>Помещение № 13-6</t>
  </si>
  <si>
    <t>Акция</t>
  </si>
  <si>
    <t>помещение № 116</t>
  </si>
  <si>
    <t>401</t>
  </si>
  <si>
    <t>помещение № 117,118</t>
  </si>
  <si>
    <t>402</t>
  </si>
  <si>
    <t>помещение № 119</t>
  </si>
  <si>
    <t>403</t>
  </si>
  <si>
    <t>помещение № 120,121,122</t>
  </si>
  <si>
    <t>404</t>
  </si>
  <si>
    <t>помещение № 124,125</t>
  </si>
  <si>
    <t>405</t>
  </si>
  <si>
    <t>помещение № 126</t>
  </si>
  <si>
    <t>406</t>
  </si>
  <si>
    <t>помещение № 128,129</t>
  </si>
  <si>
    <t>407</t>
  </si>
  <si>
    <t>помещение № 130</t>
  </si>
  <si>
    <t>408</t>
  </si>
  <si>
    <t>помещение № 131</t>
  </si>
  <si>
    <t>409</t>
  </si>
  <si>
    <t>помещение № 132</t>
  </si>
  <si>
    <t>410</t>
  </si>
  <si>
    <t>помещение № 133</t>
  </si>
  <si>
    <t>411</t>
  </si>
  <si>
    <t>помещение № 134</t>
  </si>
  <si>
    <t>412</t>
  </si>
  <si>
    <t>помещение № 109,111</t>
  </si>
  <si>
    <t>413</t>
  </si>
  <si>
    <t>помещение № 112</t>
  </si>
  <si>
    <t>помещение № 113</t>
  </si>
  <si>
    <t>414</t>
  </si>
  <si>
    <t>помещение № 114</t>
  </si>
  <si>
    <t>415</t>
  </si>
  <si>
    <t>помещение б/н</t>
  </si>
  <si>
    <t>помещение № 149</t>
  </si>
  <si>
    <t xml:space="preserve">501 </t>
  </si>
  <si>
    <t>помещение № 150</t>
  </si>
  <si>
    <t xml:space="preserve">502 </t>
  </si>
  <si>
    <t>помещение № 151</t>
  </si>
  <si>
    <t xml:space="preserve">503 </t>
  </si>
  <si>
    <t>помещение № 152</t>
  </si>
  <si>
    <t xml:space="preserve">504 </t>
  </si>
  <si>
    <t>помещение № 153,154,155</t>
  </si>
  <si>
    <t xml:space="preserve">505 </t>
  </si>
  <si>
    <t>помещение № 156</t>
  </si>
  <si>
    <t xml:space="preserve">506 </t>
  </si>
  <si>
    <t>помещение № 157</t>
  </si>
  <si>
    <t xml:space="preserve">507 </t>
  </si>
  <si>
    <t>помещение № 158</t>
  </si>
  <si>
    <t xml:space="preserve">508 </t>
  </si>
  <si>
    <t>помещение № 159</t>
  </si>
  <si>
    <t xml:space="preserve">509 </t>
  </si>
  <si>
    <t>помещение № 161</t>
  </si>
  <si>
    <t>511</t>
  </si>
  <si>
    <t>помещение № 162</t>
  </si>
  <si>
    <t xml:space="preserve">512 </t>
  </si>
  <si>
    <t>помещение № 163</t>
  </si>
  <si>
    <t xml:space="preserve">513 </t>
  </si>
  <si>
    <t>помещение № 146</t>
  </si>
  <si>
    <t xml:space="preserve">517 </t>
  </si>
  <si>
    <t>помещение № 147</t>
  </si>
  <si>
    <t xml:space="preserve">518 </t>
  </si>
  <si>
    <t>помещение № 148</t>
  </si>
  <si>
    <t xml:space="preserve">519 </t>
  </si>
  <si>
    <t>Прайс на земельные участки в г. Березовский. Проект промышленно-логистический комплекс "Александровский"</t>
  </si>
  <si>
    <t>период с 20.09.2021 г. по 30.12.2021 г.</t>
  </si>
  <si>
    <t>** Актуализация по состоянию на сентябрь 2021г.</t>
  </si>
  <si>
    <t>Прайс земельных участков в г.Березовский ЗК Александровский под логистические и производственные предприятия</t>
  </si>
  <si>
    <t>Цена за Га. Прайс</t>
  </si>
  <si>
    <t>Общая стоимость. Прайс</t>
  </si>
  <si>
    <t>В стоимость влючена плата за подключение инж сетей: газ, вода, электричество</t>
  </si>
  <si>
    <t>Цена за Га прайс</t>
  </si>
  <si>
    <t>В стоимость влючена плата за подключение инж сетей: газ, вода, электричество. Строительство дороги.</t>
  </si>
  <si>
    <t>Помещение № 13-5</t>
  </si>
  <si>
    <t>Действует с 09.08.21 по 30.10.21</t>
  </si>
  <si>
    <t>Номер помещения на планировке</t>
  </si>
  <si>
    <t>Новая цена продажи за кв.м., руб.</t>
  </si>
  <si>
    <t>Новая общая стоимость, руб.</t>
  </si>
  <si>
    <t>3.1</t>
  </si>
  <si>
    <t>офисы</t>
  </si>
  <si>
    <t>3.2</t>
  </si>
  <si>
    <t>3.3</t>
  </si>
  <si>
    <t>3.4</t>
  </si>
  <si>
    <t>3.5</t>
  </si>
  <si>
    <t>3.6</t>
  </si>
  <si>
    <t>3.7</t>
  </si>
  <si>
    <t>3.8</t>
  </si>
  <si>
    <t>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</si>
</sst>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#,##0;[Red]#,##0"/>
    <numFmt numFmtId="170" formatCode="#,##0.00;[Red]#,##0.00"/>
    <numFmt numFmtId="171" formatCode="0.00;[Red]0.00"/>
    <numFmt numFmtId="172" formatCode="#,##0_р_."/>
    <numFmt numFmtId="173" formatCode="dd/mm/yy;@"/>
    <numFmt numFmtId="174" formatCode="[$-F800]dddd\,\ mmmm\ dd\,\ yyyy"/>
    <numFmt numFmtId="175" formatCode="#,##0.0_р_."/>
    <numFmt numFmtId="176" formatCode="#,##0_ ;\-#,##0\ "/>
    <numFmt numFmtId="177" formatCode="#,##0.0"/>
    <numFmt numFmtId="178" formatCode="#,##0.00_р_."/>
    <numFmt numFmtId="179" formatCode="#,##0&quot;р.&quot;"/>
    <numFmt numFmtId="180" formatCode="[$-419]d\ mmm\ yy;@"/>
    <numFmt numFmtId="181" formatCode="_(* #,##0.00_);_(* \(#,##0.00\);_(* &quot;-&quot;??_);_(@_)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rgb="FFFF000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mbria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color theme="1"/>
      <name val="Arial Black"/>
      <family val="2"/>
      <charset val="204"/>
    </font>
    <font>
      <b/>
      <sz val="12"/>
      <color theme="1"/>
      <name val="Arial Black"/>
      <family val="2"/>
      <charset val="204"/>
    </font>
    <font>
      <sz val="11"/>
      <color rgb="FFFF0000"/>
      <name val="Arial"/>
      <family val="2"/>
      <charset val="204"/>
    </font>
    <font>
      <b/>
      <sz val="12"/>
      <name val="Arial Black"/>
      <family val="2"/>
      <charset val="204"/>
    </font>
    <font>
      <sz val="11"/>
      <color indexed="8"/>
      <name val="Calibri"/>
      <family val="2"/>
      <charset val="204"/>
    </font>
    <font>
      <b/>
      <u/>
      <sz val="12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2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166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96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2" applyFont="1" applyBorder="1" applyAlignment="1">
      <alignment vertical="center" wrapText="1"/>
    </xf>
    <xf numFmtId="0" fontId="8" fillId="6" borderId="2" xfId="2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6" borderId="6" xfId="2" applyFont="1" applyFill="1" applyBorder="1" applyAlignment="1">
      <alignment vertical="center" wrapText="1"/>
    </xf>
    <xf numFmtId="0" fontId="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2" applyFont="1" applyBorder="1" applyAlignment="1">
      <alignment vertical="center" wrapText="1"/>
    </xf>
    <xf numFmtId="14" fontId="3" fillId="0" borderId="2" xfId="0" applyNumberFormat="1" applyFont="1" applyBorder="1" applyAlignment="1">
      <alignment wrapText="1"/>
    </xf>
    <xf numFmtId="0" fontId="13" fillId="0" borderId="6" xfId="2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8" fontId="8" fillId="0" borderId="2" xfId="1" applyNumberFormat="1" applyFont="1" applyBorder="1" applyAlignment="1">
      <alignment horizontal="center" vertical="center" wrapText="1"/>
    </xf>
    <xf numFmtId="167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4" borderId="0" xfId="0" applyFill="1"/>
    <xf numFmtId="168" fontId="8" fillId="0" borderId="2" xfId="1" applyNumberFormat="1" applyFont="1" applyBorder="1" applyAlignment="1">
      <alignment horizontal="right" vertical="center" wrapText="1"/>
    </xf>
    <xf numFmtId="167" fontId="8" fillId="0" borderId="3" xfId="1" applyNumberFormat="1" applyFont="1" applyBorder="1" applyAlignment="1">
      <alignment vertical="center" wrapText="1"/>
    </xf>
    <xf numFmtId="167" fontId="8" fillId="0" borderId="2" xfId="1" applyNumberFormat="1" applyFont="1" applyBorder="1" applyAlignment="1">
      <alignment vertical="center" wrapText="1"/>
    </xf>
    <xf numFmtId="167" fontId="8" fillId="0" borderId="2" xfId="1" applyNumberFormat="1" applyFont="1" applyBorder="1" applyAlignment="1">
      <alignment horizontal="right" vertical="center" wrapText="1"/>
    </xf>
    <xf numFmtId="169" fontId="3" fillId="0" borderId="2" xfId="1" applyNumberFormat="1" applyFont="1" applyBorder="1" applyAlignment="1">
      <alignment vertical="center" wrapText="1"/>
    </xf>
    <xf numFmtId="171" fontId="3" fillId="0" borderId="6" xfId="1" applyNumberFormat="1" applyFont="1" applyBorder="1" applyAlignment="1">
      <alignment horizontal="right" vertical="center" wrapText="1"/>
    </xf>
    <xf numFmtId="169" fontId="3" fillId="0" borderId="2" xfId="1" applyNumberFormat="1" applyFont="1" applyBorder="1" applyAlignment="1">
      <alignment horizontal="right" vertical="center" wrapText="1"/>
    </xf>
    <xf numFmtId="0" fontId="0" fillId="4" borderId="2" xfId="0" applyFill="1" applyBorder="1"/>
    <xf numFmtId="0" fontId="8" fillId="0" borderId="2" xfId="2" applyFont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10" fillId="0" borderId="6" xfId="2" applyFont="1" applyBorder="1" applyAlignment="1">
      <alignment vertical="center" wrapText="1"/>
    </xf>
    <xf numFmtId="167" fontId="8" fillId="0" borderId="2" xfId="1" applyNumberFormat="1" applyFont="1" applyBorder="1" applyAlignment="1">
      <alignment horizontal="center" vertical="center" wrapText="1"/>
    </xf>
    <xf numFmtId="166" fontId="8" fillId="0" borderId="2" xfId="1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168" fontId="10" fillId="0" borderId="2" xfId="1" applyNumberFormat="1" applyFont="1" applyBorder="1" applyAlignment="1">
      <alignment horizontal="center" vertical="center" wrapText="1"/>
    </xf>
    <xf numFmtId="169" fontId="10" fillId="0" borderId="2" xfId="1" applyNumberFormat="1" applyFont="1" applyBorder="1" applyAlignment="1">
      <alignment horizontal="center" vertical="center" wrapText="1"/>
    </xf>
    <xf numFmtId="170" fontId="8" fillId="0" borderId="1" xfId="1" applyNumberFormat="1" applyFont="1" applyBorder="1" applyAlignment="1">
      <alignment vertical="center" wrapText="1"/>
    </xf>
    <xf numFmtId="171" fontId="8" fillId="0" borderId="2" xfId="1" applyNumberFormat="1" applyFont="1" applyBorder="1" applyAlignment="1">
      <alignment vertical="center" wrapText="1"/>
    </xf>
    <xf numFmtId="171" fontId="10" fillId="0" borderId="2" xfId="1" applyNumberFormat="1" applyFont="1" applyBorder="1" applyAlignment="1">
      <alignment horizontal="center" vertical="center" wrapText="1"/>
    </xf>
    <xf numFmtId="167" fontId="10" fillId="0" borderId="2" xfId="1" applyNumberFormat="1" applyFont="1" applyBorder="1" applyAlignment="1">
      <alignment horizontal="center" vertical="center" wrapText="1"/>
    </xf>
    <xf numFmtId="169" fontId="8" fillId="0" borderId="2" xfId="1" applyNumberFormat="1" applyFont="1" applyBorder="1" applyAlignment="1">
      <alignment vertical="center" wrapText="1"/>
    </xf>
    <xf numFmtId="170" fontId="10" fillId="0" borderId="2" xfId="1" applyNumberFormat="1" applyFont="1" applyBorder="1" applyAlignment="1">
      <alignment horizontal="center" vertical="center" wrapText="1"/>
    </xf>
    <xf numFmtId="170" fontId="8" fillId="0" borderId="2" xfId="1" applyNumberFormat="1" applyFont="1" applyBorder="1" applyAlignment="1">
      <alignment vertical="center" wrapText="1"/>
    </xf>
    <xf numFmtId="170" fontId="13" fillId="0" borderId="2" xfId="1" applyNumberFormat="1" applyFont="1" applyBorder="1" applyAlignment="1">
      <alignment horizontal="right" vertical="center" wrapText="1"/>
    </xf>
    <xf numFmtId="170" fontId="10" fillId="0" borderId="2" xfId="1" applyNumberFormat="1" applyFont="1" applyBorder="1" applyAlignment="1">
      <alignment vertical="center" wrapText="1"/>
    </xf>
    <xf numFmtId="167" fontId="10" fillId="0" borderId="2" xfId="1" applyNumberFormat="1" applyFont="1" applyBorder="1" applyAlignment="1">
      <alignment vertical="center" wrapText="1"/>
    </xf>
    <xf numFmtId="170" fontId="13" fillId="0" borderId="2" xfId="1" applyNumberFormat="1" applyFont="1" applyBorder="1" applyAlignment="1">
      <alignment vertical="center" wrapText="1"/>
    </xf>
    <xf numFmtId="171" fontId="8" fillId="0" borderId="2" xfId="1" applyNumberFormat="1" applyFont="1" applyBorder="1" applyAlignment="1">
      <alignment horizontal="right" vertical="center" wrapText="1"/>
    </xf>
    <xf numFmtId="170" fontId="8" fillId="0" borderId="2" xfId="1" applyNumberFormat="1" applyFont="1" applyBorder="1" applyAlignment="1">
      <alignment horizontal="right" vertical="center" wrapText="1"/>
    </xf>
    <xf numFmtId="170" fontId="8" fillId="6" borderId="2" xfId="1" applyNumberFormat="1" applyFont="1" applyFill="1" applyBorder="1" applyAlignment="1">
      <alignment horizontal="right" vertical="center" wrapText="1"/>
    </xf>
    <xf numFmtId="171" fontId="8" fillId="6" borderId="2" xfId="1" applyNumberFormat="1" applyFont="1" applyFill="1" applyBorder="1" applyAlignment="1">
      <alignment horizontal="right" vertical="center" wrapText="1"/>
    </xf>
    <xf numFmtId="168" fontId="10" fillId="0" borderId="2" xfId="1" applyNumberFormat="1" applyFont="1" applyBorder="1" applyAlignment="1">
      <alignment horizontal="right" vertical="center" wrapText="1"/>
    </xf>
    <xf numFmtId="167" fontId="3" fillId="0" borderId="2" xfId="1" applyNumberFormat="1" applyFont="1" applyBorder="1" applyAlignment="1">
      <alignment vertical="center" wrapText="1"/>
    </xf>
    <xf numFmtId="167" fontId="3" fillId="0" borderId="2" xfId="1" applyNumberFormat="1" applyFont="1" applyBorder="1" applyAlignment="1">
      <alignment horizontal="right" vertical="center" wrapText="1"/>
    </xf>
    <xf numFmtId="167" fontId="9" fillId="0" borderId="2" xfId="1" applyNumberFormat="1" applyFont="1" applyBorder="1" applyAlignment="1">
      <alignment vertical="center" wrapText="1"/>
    </xf>
    <xf numFmtId="166" fontId="14" fillId="0" borderId="2" xfId="1" applyFont="1" applyBorder="1" applyAlignment="1">
      <alignment horizontal="center" vertical="center" wrapText="1"/>
    </xf>
    <xf numFmtId="167" fontId="14" fillId="0" borderId="6" xfId="1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3" borderId="2" xfId="2" applyFont="1" applyFill="1" applyBorder="1" applyAlignment="1">
      <alignment horizontal="center" wrapText="1"/>
    </xf>
    <xf numFmtId="169" fontId="8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8" borderId="0" xfId="0" applyFill="1"/>
    <xf numFmtId="1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9" fontId="15" fillId="0" borderId="0" xfId="0" applyNumberFormat="1" applyFont="1" applyAlignment="1">
      <alignment wrapText="1"/>
    </xf>
    <xf numFmtId="0" fontId="15" fillId="0" borderId="2" xfId="0" applyFont="1" applyBorder="1" applyAlignment="1">
      <alignment wrapText="1"/>
    </xf>
    <xf numFmtId="9" fontId="15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wrapText="1"/>
    </xf>
    <xf numFmtId="173" fontId="15" fillId="0" borderId="8" xfId="0" applyNumberFormat="1" applyFont="1" applyBorder="1" applyAlignment="1">
      <alignment horizontal="right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9" fontId="15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6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wrapText="1"/>
    </xf>
    <xf numFmtId="173" fontId="15" fillId="0" borderId="18" xfId="0" applyNumberFormat="1" applyFont="1" applyBorder="1" applyAlignment="1">
      <alignment horizontal="right" wrapText="1"/>
    </xf>
    <xf numFmtId="0" fontId="22" fillId="2" borderId="8" xfId="0" applyFont="1" applyFill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wrapText="1"/>
    </xf>
    <xf numFmtId="169" fontId="15" fillId="0" borderId="3" xfId="0" applyNumberFormat="1" applyFont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wrapText="1"/>
    </xf>
    <xf numFmtId="9" fontId="15" fillId="0" borderId="9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173" fontId="15" fillId="0" borderId="11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wrapText="1"/>
    </xf>
    <xf numFmtId="9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right" wrapText="1"/>
    </xf>
    <xf numFmtId="173" fontId="15" fillId="0" borderId="19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 wrapText="1"/>
    </xf>
    <xf numFmtId="14" fontId="18" fillId="2" borderId="8" xfId="0" applyNumberFormat="1" applyFont="1" applyFill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0" fontId="22" fillId="9" borderId="8" xfId="0" applyFont="1" applyFill="1" applyBorder="1" applyAlignment="1">
      <alignment wrapText="1"/>
    </xf>
    <xf numFmtId="14" fontId="15" fillId="0" borderId="4" xfId="0" applyNumberFormat="1" applyFont="1" applyBorder="1" applyAlignment="1">
      <alignment wrapText="1"/>
    </xf>
    <xf numFmtId="0" fontId="15" fillId="0" borderId="2" xfId="0" applyFont="1" applyBorder="1" applyAlignment="1">
      <alignment horizontal="right" vertical="center" wrapText="1"/>
    </xf>
    <xf numFmtId="173" fontId="15" fillId="0" borderId="8" xfId="0" applyNumberFormat="1" applyFont="1" applyBorder="1" applyAlignment="1">
      <alignment horizontal="righ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14" fontId="22" fillId="0" borderId="2" xfId="0" applyNumberFormat="1" applyFont="1" applyBorder="1" applyAlignment="1">
      <alignment wrapText="1"/>
    </xf>
    <xf numFmtId="9" fontId="22" fillId="0" borderId="2" xfId="0" applyNumberFormat="1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169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73" fontId="22" fillId="0" borderId="8" xfId="0" applyNumberFormat="1" applyFont="1" applyBorder="1" applyAlignment="1">
      <alignment horizontal="right" wrapText="1"/>
    </xf>
    <xf numFmtId="0" fontId="22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173" fontId="15" fillId="0" borderId="0" xfId="0" applyNumberFormat="1" applyFont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5" fillId="0" borderId="0" xfId="14" applyFont="1"/>
    <xf numFmtId="0" fontId="24" fillId="0" borderId="2" xfId="14" applyFont="1" applyBorder="1"/>
    <xf numFmtId="167" fontId="10" fillId="2" borderId="2" xfId="80" applyNumberFormat="1" applyFont="1" applyFill="1" applyBorder="1" applyAlignment="1">
      <alignment horizontal="center" vertical="center" wrapText="1"/>
    </xf>
    <xf numFmtId="169" fontId="10" fillId="0" borderId="2" xfId="80" applyNumberFormat="1" applyFont="1" applyBorder="1" applyAlignment="1">
      <alignment horizontal="center" vertical="center" wrapText="1"/>
    </xf>
    <xf numFmtId="169" fontId="10" fillId="0" borderId="2" xfId="14" applyNumberFormat="1" applyFont="1" applyBorder="1" applyAlignment="1">
      <alignment horizontal="center" vertical="center" wrapText="1"/>
    </xf>
    <xf numFmtId="0" fontId="8" fillId="0" borderId="0" xfId="14" applyFont="1"/>
    <xf numFmtId="1" fontId="10" fillId="0" borderId="14" xfId="14" applyNumberFormat="1" applyFont="1" applyBorder="1" applyAlignment="1">
      <alignment textRotation="90" wrapText="1"/>
    </xf>
    <xf numFmtId="1" fontId="10" fillId="0" borderId="0" xfId="14" applyNumberFormat="1" applyFont="1" applyAlignment="1">
      <alignment textRotation="90" wrapText="1"/>
    </xf>
    <xf numFmtId="1" fontId="10" fillId="4" borderId="0" xfId="14" applyNumberFormat="1" applyFont="1" applyFill="1" applyAlignment="1">
      <alignment textRotation="90" wrapText="1"/>
    </xf>
    <xf numFmtId="1" fontId="17" fillId="0" borderId="2" xfId="14" applyNumberFormat="1" applyFont="1" applyBorder="1" applyAlignment="1">
      <alignment horizontal="center" vertical="center" wrapText="1"/>
    </xf>
    <xf numFmtId="1" fontId="17" fillId="0" borderId="8" xfId="14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7" fillId="3" borderId="2" xfId="14" applyFont="1" applyFill="1" applyBorder="1" applyAlignment="1">
      <alignment horizontal="center" vertical="center" wrapText="1"/>
    </xf>
    <xf numFmtId="14" fontId="27" fillId="0" borderId="2" xfId="14" applyNumberFormat="1" applyFont="1" applyBorder="1" applyAlignment="1">
      <alignment horizontal="center" vertical="center" wrapText="1"/>
    </xf>
    <xf numFmtId="0" fontId="27" fillId="0" borderId="2" xfId="14" applyFont="1" applyBorder="1" applyAlignment="1">
      <alignment horizontal="center" vertical="center" wrapText="1"/>
    </xf>
    <xf numFmtId="0" fontId="8" fillId="0" borderId="2" xfId="23" applyFont="1" applyBorder="1" applyAlignment="1">
      <alignment horizontal="center" vertical="center"/>
    </xf>
    <xf numFmtId="167" fontId="27" fillId="0" borderId="2" xfId="80" applyNumberFormat="1" applyFont="1" applyBorder="1" applyAlignment="1">
      <alignment horizontal="center" vertical="center" wrapText="1"/>
    </xf>
    <xf numFmtId="169" fontId="8" fillId="0" borderId="2" xfId="14" applyNumberFormat="1" applyFont="1" applyBorder="1"/>
    <xf numFmtId="169" fontId="3" fillId="0" borderId="2" xfId="0" applyNumberFormat="1" applyFont="1" applyBorder="1"/>
    <xf numFmtId="169" fontId="3" fillId="0" borderId="2" xfId="0" applyNumberFormat="1" applyFont="1" applyBorder="1" applyAlignment="1">
      <alignment vertical="center"/>
    </xf>
    <xf numFmtId="3" fontId="27" fillId="0" borderId="2" xfId="14" applyNumberFormat="1" applyFont="1" applyBorder="1" applyAlignment="1">
      <alignment horizontal="center" vertical="center" wrapText="1"/>
    </xf>
    <xf numFmtId="170" fontId="3" fillId="0" borderId="2" xfId="0" applyNumberFormat="1" applyFont="1" applyBorder="1"/>
    <xf numFmtId="1" fontId="17" fillId="0" borderId="2" xfId="14" applyNumberFormat="1" applyFont="1" applyBorder="1" applyAlignment="1" applyProtection="1">
      <alignment horizontal="center" vertical="center" wrapText="1"/>
      <protection locked="0"/>
    </xf>
    <xf numFmtId="1" fontId="17" fillId="0" borderId="8" xfId="14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170" fontId="3" fillId="8" borderId="2" xfId="0" applyNumberFormat="1" applyFont="1" applyFill="1" applyBorder="1" applyAlignment="1">
      <alignment vertical="center"/>
    </xf>
    <xf numFmtId="1" fontId="10" fillId="6" borderId="14" xfId="14" applyNumberFormat="1" applyFont="1" applyFill="1" applyBorder="1" applyAlignment="1">
      <alignment textRotation="90" wrapText="1"/>
    </xf>
    <xf numFmtId="1" fontId="10" fillId="6" borderId="0" xfId="14" applyNumberFormat="1" applyFont="1" applyFill="1" applyAlignment="1">
      <alignment textRotation="90" wrapText="1"/>
    </xf>
    <xf numFmtId="1" fontId="10" fillId="4" borderId="14" xfId="14" applyNumberFormat="1" applyFont="1" applyFill="1" applyBorder="1" applyAlignment="1">
      <alignment textRotation="90" wrapText="1"/>
    </xf>
    <xf numFmtId="0" fontId="3" fillId="6" borderId="2" xfId="0" applyFont="1" applyFill="1" applyBorder="1" applyAlignment="1">
      <alignment horizontal="center" vertical="center"/>
    </xf>
    <xf numFmtId="0" fontId="27" fillId="6" borderId="2" xfId="14" applyFont="1" applyFill="1" applyBorder="1" applyAlignment="1">
      <alignment horizontal="center" vertical="center" wrapText="1"/>
    </xf>
    <xf numFmtId="170" fontId="3" fillId="6" borderId="2" xfId="0" applyNumberFormat="1" applyFont="1" applyFill="1" applyBorder="1"/>
    <xf numFmtId="169" fontId="3" fillId="6" borderId="2" xfId="0" applyNumberFormat="1" applyFont="1" applyFill="1" applyBorder="1"/>
    <xf numFmtId="3" fontId="27" fillId="6" borderId="2" xfId="14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wrapText="1"/>
    </xf>
    <xf numFmtId="3" fontId="28" fillId="6" borderId="2" xfId="14" applyNumberFormat="1" applyFont="1" applyFill="1" applyBorder="1" applyAlignment="1">
      <alignment horizontal="center" vertical="center" wrapText="1"/>
    </xf>
    <xf numFmtId="0" fontId="8" fillId="6" borderId="2" xfId="14" applyFont="1" applyFill="1" applyBorder="1" applyAlignment="1">
      <alignment horizontal="center" vertical="center" wrapText="1"/>
    </xf>
    <xf numFmtId="0" fontId="8" fillId="4" borderId="0" xfId="14" applyFont="1" applyFill="1"/>
    <xf numFmtId="0" fontId="3" fillId="6" borderId="8" xfId="0" applyFont="1" applyFill="1" applyBorder="1" applyAlignment="1">
      <alignment horizontal="center" vertical="center"/>
    </xf>
    <xf numFmtId="14" fontId="27" fillId="6" borderId="2" xfId="14" applyNumberFormat="1" applyFont="1" applyFill="1" applyBorder="1" applyAlignment="1">
      <alignment horizontal="center" vertical="center" wrapText="1"/>
    </xf>
    <xf numFmtId="169" fontId="27" fillId="6" borderId="2" xfId="14" applyNumberFormat="1" applyFont="1" applyFill="1" applyBorder="1" applyAlignment="1">
      <alignment horizontal="center" vertical="center" wrapText="1"/>
    </xf>
    <xf numFmtId="169" fontId="26" fillId="6" borderId="2" xfId="14" applyNumberFormat="1" applyFont="1" applyFill="1" applyBorder="1" applyAlignment="1">
      <alignment horizontal="center" vertical="center" wrapText="1"/>
    </xf>
    <xf numFmtId="0" fontId="30" fillId="6" borderId="2" xfId="14" applyFont="1" applyFill="1" applyBorder="1" applyAlignment="1">
      <alignment horizontal="center" vertical="center" wrapText="1"/>
    </xf>
    <xf numFmtId="0" fontId="29" fillId="4" borderId="0" xfId="14" applyFont="1" applyFill="1"/>
    <xf numFmtId="3" fontId="8" fillId="6" borderId="2" xfId="23" applyNumberFormat="1" applyFont="1" applyFill="1" applyBorder="1" applyAlignment="1">
      <alignment horizontal="center" vertical="center"/>
    </xf>
    <xf numFmtId="0" fontId="3" fillId="6" borderId="2" xfId="14" applyFont="1" applyFill="1" applyBorder="1" applyAlignment="1">
      <alignment horizontal="center" vertical="center" wrapText="1"/>
    </xf>
    <xf numFmtId="0" fontId="8" fillId="6" borderId="2" xfId="14" applyFont="1" applyFill="1" applyBorder="1"/>
    <xf numFmtId="3" fontId="10" fillId="6" borderId="2" xfId="23" applyNumberFormat="1" applyFont="1" applyFill="1" applyBorder="1" applyAlignment="1">
      <alignment horizontal="center" vertical="center"/>
    </xf>
    <xf numFmtId="3" fontId="30" fillId="6" borderId="2" xfId="14" applyNumberFormat="1" applyFont="1" applyFill="1" applyBorder="1" applyAlignment="1">
      <alignment horizontal="center" vertical="center" wrapText="1"/>
    </xf>
    <xf numFmtId="0" fontId="0" fillId="6" borderId="2" xfId="0" applyFill="1" applyBorder="1"/>
    <xf numFmtId="169" fontId="3" fillId="6" borderId="6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center" wrapText="1"/>
    </xf>
    <xf numFmtId="0" fontId="0" fillId="6" borderId="2" xfId="0" applyFill="1" applyBorder="1" applyAlignment="1">
      <alignment wrapText="1"/>
    </xf>
    <xf numFmtId="0" fontId="0" fillId="6" borderId="6" xfId="0" applyFill="1" applyBorder="1" applyAlignment="1">
      <alignment wrapText="1"/>
    </xf>
    <xf numFmtId="167" fontId="3" fillId="6" borderId="2" xfId="1" applyNumberFormat="1" applyFont="1" applyFill="1" applyBorder="1" applyAlignment="1">
      <alignment horizontal="center" wrapText="1"/>
    </xf>
    <xf numFmtId="0" fontId="0" fillId="6" borderId="0" xfId="0" applyFill="1"/>
    <xf numFmtId="169" fontId="9" fillId="0" borderId="2" xfId="0" applyNumberFormat="1" applyFont="1" applyBorder="1"/>
    <xf numFmtId="170" fontId="10" fillId="0" borderId="2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167" fontId="3" fillId="0" borderId="2" xfId="1" applyNumberFormat="1" applyFont="1" applyBorder="1" applyAlignment="1">
      <alignment horizontal="center" wrapText="1"/>
    </xf>
    <xf numFmtId="0" fontId="26" fillId="0" borderId="2" xfId="14" applyFont="1" applyBorder="1" applyAlignment="1">
      <alignment horizontal="center" vertical="center" wrapText="1"/>
    </xf>
    <xf numFmtId="169" fontId="10" fillId="0" borderId="2" xfId="23" applyNumberFormat="1" applyFont="1" applyBorder="1" applyAlignment="1">
      <alignment horizontal="center" vertical="center"/>
    </xf>
    <xf numFmtId="169" fontId="10" fillId="0" borderId="2" xfId="80" applyNumberFormat="1" applyFont="1" applyBorder="1" applyAlignment="1">
      <alignment horizontal="center" vertical="center"/>
    </xf>
    <xf numFmtId="0" fontId="10" fillId="0" borderId="0" xfId="14" applyFont="1"/>
    <xf numFmtId="0" fontId="8" fillId="6" borderId="2" xfId="23" applyFont="1" applyFill="1" applyBorder="1" applyAlignment="1">
      <alignment horizontal="center" vertical="center"/>
    </xf>
    <xf numFmtId="167" fontId="8" fillId="6" borderId="2" xfId="80" applyNumberFormat="1" applyFont="1" applyFill="1" applyBorder="1" applyAlignment="1">
      <alignment horizontal="center" vertical="center"/>
    </xf>
    <xf numFmtId="169" fontId="8" fillId="6" borderId="2" xfId="14" applyNumberFormat="1" applyFont="1" applyFill="1" applyBorder="1"/>
    <xf numFmtId="0" fontId="8" fillId="6" borderId="0" xfId="14" applyFont="1" applyFill="1" applyAlignment="1">
      <alignment horizontal="center" vertical="center" wrapText="1"/>
    </xf>
    <xf numFmtId="0" fontId="26" fillId="6" borderId="2" xfId="14" applyFont="1" applyFill="1" applyBorder="1" applyAlignment="1">
      <alignment horizontal="center" vertical="center" wrapText="1"/>
    </xf>
    <xf numFmtId="0" fontId="10" fillId="6" borderId="2" xfId="23" applyFont="1" applyFill="1" applyBorder="1" applyAlignment="1">
      <alignment horizontal="center" vertical="center"/>
    </xf>
    <xf numFmtId="167" fontId="10" fillId="6" borderId="2" xfId="80" applyNumberFormat="1" applyFont="1" applyFill="1" applyBorder="1" applyAlignment="1">
      <alignment horizontal="center" vertical="center"/>
    </xf>
    <xf numFmtId="169" fontId="10" fillId="6" borderId="2" xfId="23" applyNumberFormat="1" applyFont="1" applyFill="1" applyBorder="1" applyAlignment="1">
      <alignment horizontal="center" vertical="center"/>
    </xf>
    <xf numFmtId="3" fontId="23" fillId="6" borderId="2" xfId="14" applyNumberFormat="1" applyFont="1" applyFill="1" applyBorder="1" applyAlignment="1">
      <alignment horizontal="center" vertical="center" wrapText="1"/>
    </xf>
    <xf numFmtId="3" fontId="31" fillId="6" borderId="2" xfId="23" applyNumberFormat="1" applyFont="1" applyFill="1" applyBorder="1" applyAlignment="1">
      <alignment horizontal="center" vertical="center"/>
    </xf>
    <xf numFmtId="0" fontId="8" fillId="7" borderId="0" xfId="14" applyFont="1" applyFill="1"/>
    <xf numFmtId="0" fontId="10" fillId="6" borderId="2" xfId="14" applyFont="1" applyFill="1" applyBorder="1"/>
    <xf numFmtId="167" fontId="10" fillId="6" borderId="2" xfId="80" applyNumberFormat="1" applyFont="1" applyFill="1" applyBorder="1"/>
    <xf numFmtId="3" fontId="10" fillId="6" borderId="2" xfId="80" applyNumberFormat="1" applyFont="1" applyFill="1" applyBorder="1"/>
    <xf numFmtId="3" fontId="17" fillId="6" borderId="2" xfId="80" applyNumberFormat="1" applyFont="1" applyFill="1" applyBorder="1"/>
    <xf numFmtId="169" fontId="3" fillId="6" borderId="1" xfId="0" applyNumberFormat="1" applyFont="1" applyFill="1" applyBorder="1"/>
    <xf numFmtId="169" fontId="3" fillId="6" borderId="9" xfId="0" applyNumberFormat="1" applyFont="1" applyFill="1" applyBorder="1" applyAlignment="1">
      <alignment vertical="center"/>
    </xf>
    <xf numFmtId="170" fontId="10" fillId="0" borderId="2" xfId="1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169" fontId="9" fillId="0" borderId="6" xfId="1" applyNumberFormat="1" applyFont="1" applyBorder="1" applyAlignment="1">
      <alignment horizontal="right" wrapText="1"/>
    </xf>
    <xf numFmtId="0" fontId="31" fillId="0" borderId="2" xfId="14" applyFont="1" applyBorder="1" applyAlignment="1">
      <alignment horizontal="center"/>
    </xf>
    <xf numFmtId="0" fontId="31" fillId="0" borderId="8" xfId="14" applyFont="1" applyBorder="1" applyAlignment="1">
      <alignment horizontal="center"/>
    </xf>
    <xf numFmtId="14" fontId="10" fillId="0" borderId="2" xfId="14" applyNumberFormat="1" applyFont="1" applyBorder="1" applyAlignment="1">
      <alignment horizontal="center"/>
    </xf>
    <xf numFmtId="0" fontId="8" fillId="0" borderId="2" xfId="14" applyFont="1" applyBorder="1" applyAlignment="1">
      <alignment horizontal="center"/>
    </xf>
    <xf numFmtId="0" fontId="10" fillId="0" borderId="2" xfId="14" applyFont="1" applyBorder="1"/>
    <xf numFmtId="167" fontId="10" fillId="0" borderId="2" xfId="80" applyNumberFormat="1" applyFont="1" applyBorder="1"/>
    <xf numFmtId="169" fontId="3" fillId="0" borderId="2" xfId="1" applyNumberFormat="1" applyFont="1" applyBorder="1"/>
    <xf numFmtId="166" fontId="8" fillId="0" borderId="2" xfId="80" applyFont="1" applyBorder="1" applyAlignment="1">
      <alignment horizontal="right"/>
    </xf>
    <xf numFmtId="0" fontId="8" fillId="0" borderId="8" xfId="14" applyFont="1" applyBorder="1" applyAlignment="1">
      <alignment horizontal="center"/>
    </xf>
    <xf numFmtId="0" fontId="10" fillId="0" borderId="0" xfId="14" applyFont="1" applyAlignment="1">
      <alignment horizontal="left"/>
    </xf>
    <xf numFmtId="167" fontId="10" fillId="0" borderId="0" xfId="80" applyNumberFormat="1" applyFont="1"/>
    <xf numFmtId="169" fontId="10" fillId="0" borderId="0" xfId="14" applyNumberFormat="1" applyFont="1"/>
    <xf numFmtId="0" fontId="27" fillId="5" borderId="2" xfId="14" applyFont="1" applyFill="1" applyBorder="1" applyAlignment="1">
      <alignment horizontal="center" vertical="center" wrapText="1"/>
    </xf>
    <xf numFmtId="0" fontId="20" fillId="0" borderId="2" xfId="0" applyFont="1" applyBorder="1"/>
    <xf numFmtId="167" fontId="8" fillId="0" borderId="2" xfId="80" applyNumberFormat="1" applyFont="1" applyBorder="1" applyAlignment="1">
      <alignment horizontal="center" vertical="center"/>
    </xf>
    <xf numFmtId="1" fontId="17" fillId="6" borderId="8" xfId="14" applyNumberFormat="1" applyFont="1" applyFill="1" applyBorder="1" applyAlignment="1" applyProtection="1">
      <alignment horizontal="center" vertical="center" wrapText="1"/>
      <protection locked="0"/>
    </xf>
    <xf numFmtId="169" fontId="3" fillId="6" borderId="2" xfId="1" applyNumberFormat="1" applyFont="1" applyFill="1" applyBorder="1"/>
    <xf numFmtId="0" fontId="17" fillId="6" borderId="2" xfId="14" applyFont="1" applyFill="1" applyBorder="1"/>
    <xf numFmtId="167" fontId="8" fillId="6" borderId="2" xfId="80" applyNumberFormat="1" applyFont="1" applyFill="1" applyBorder="1"/>
    <xf numFmtId="169" fontId="8" fillId="6" borderId="2" xfId="80" applyNumberFormat="1" applyFont="1" applyFill="1" applyBorder="1"/>
    <xf numFmtId="0" fontId="8" fillId="6" borderId="2" xfId="14" applyFont="1" applyFill="1" applyBorder="1" applyAlignment="1">
      <alignment wrapText="1"/>
    </xf>
    <xf numFmtId="169" fontId="3" fillId="6" borderId="6" xfId="1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wrapText="1"/>
    </xf>
    <xf numFmtId="1" fontId="10" fillId="6" borderId="2" xfId="14" applyNumberFormat="1" applyFont="1" applyFill="1" applyBorder="1" applyAlignment="1">
      <alignment textRotation="90" wrapText="1"/>
    </xf>
    <xf numFmtId="0" fontId="8" fillId="6" borderId="2" xfId="14" applyFont="1" applyFill="1" applyBorder="1" applyAlignment="1">
      <alignment horizontal="center" vertical="center"/>
    </xf>
    <xf numFmtId="0" fontId="8" fillId="2" borderId="2" xfId="14" applyFont="1" applyFill="1" applyBorder="1" applyAlignment="1">
      <alignment horizontal="center"/>
    </xf>
    <xf numFmtId="0" fontId="8" fillId="6" borderId="0" xfId="14" applyFont="1" applyFill="1"/>
    <xf numFmtId="167" fontId="8" fillId="6" borderId="0" xfId="80" applyNumberFormat="1" applyFont="1" applyFill="1"/>
    <xf numFmtId="169" fontId="8" fillId="6" borderId="0" xfId="80" applyNumberFormat="1" applyFont="1" applyFill="1"/>
    <xf numFmtId="169" fontId="3" fillId="6" borderId="2" xfId="1" applyNumberFormat="1" applyFont="1" applyFill="1" applyBorder="1" applyAlignment="1">
      <alignment vertical="center"/>
    </xf>
    <xf numFmtId="0" fontId="0" fillId="6" borderId="1" xfId="0" applyFill="1" applyBorder="1"/>
    <xf numFmtId="169" fontId="3" fillId="6" borderId="1" xfId="1" applyNumberFormat="1" applyFont="1" applyFill="1" applyBorder="1"/>
    <xf numFmtId="169" fontId="3" fillId="6" borderId="9" xfId="1" applyNumberFormat="1" applyFont="1" applyFill="1" applyBorder="1" applyAlignment="1">
      <alignment vertical="center"/>
    </xf>
    <xf numFmtId="170" fontId="3" fillId="6" borderId="1" xfId="0" applyNumberFormat="1" applyFont="1" applyFill="1" applyBorder="1"/>
    <xf numFmtId="0" fontId="3" fillId="6" borderId="9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9" xfId="0" applyFill="1" applyBorder="1" applyAlignment="1">
      <alignment wrapText="1"/>
    </xf>
    <xf numFmtId="169" fontId="9" fillId="6" borderId="2" xfId="0" applyNumberFormat="1" applyFont="1" applyFill="1" applyBorder="1"/>
    <xf numFmtId="169" fontId="9" fillId="6" borderId="2" xfId="1" applyNumberFormat="1" applyFont="1" applyFill="1" applyBorder="1" applyAlignment="1">
      <alignment vertical="center" wrapText="1"/>
    </xf>
    <xf numFmtId="170" fontId="10" fillId="6" borderId="2" xfId="1" applyNumberFormat="1" applyFont="1" applyFill="1" applyBorder="1" applyAlignment="1">
      <alignment horizontal="right" vertical="center" wrapText="1"/>
    </xf>
    <xf numFmtId="0" fontId="9" fillId="6" borderId="2" xfId="0" applyFont="1" applyFill="1" applyBorder="1" applyAlignment="1">
      <alignment wrapText="1"/>
    </xf>
    <xf numFmtId="166" fontId="8" fillId="0" borderId="0" xfId="80" applyFont="1" applyAlignment="1">
      <alignment vertical="center"/>
    </xf>
    <xf numFmtId="0" fontId="8" fillId="10" borderId="0" xfId="14" applyFont="1" applyFill="1"/>
    <xf numFmtId="167" fontId="8" fillId="2" borderId="0" xfId="80" applyNumberFormat="1" applyFont="1" applyFill="1"/>
    <xf numFmtId="169" fontId="8" fillId="0" borderId="0" xfId="80" applyNumberFormat="1" applyFont="1"/>
    <xf numFmtId="0" fontId="8" fillId="6" borderId="0" xfId="14" applyFont="1" applyFill="1" applyAlignment="1">
      <alignment wrapText="1"/>
    </xf>
    <xf numFmtId="49" fontId="8" fillId="6" borderId="0" xfId="14" applyNumberFormat="1" applyFont="1" applyFill="1"/>
    <xf numFmtId="49" fontId="17" fillId="6" borderId="2" xfId="80" applyNumberFormat="1" applyFont="1" applyFill="1" applyBorder="1"/>
    <xf numFmtId="3" fontId="10" fillId="11" borderId="2" xfId="80" applyNumberFormat="1" applyFont="1" applyFill="1" applyBorder="1"/>
    <xf numFmtId="169" fontId="10" fillId="11" borderId="2" xfId="23" applyNumberFormat="1" applyFont="1" applyFill="1" applyBorder="1" applyAlignment="1">
      <alignment horizontal="center" vertical="center"/>
    </xf>
    <xf numFmtId="167" fontId="10" fillId="2" borderId="2" xfId="80" applyNumberFormat="1" applyFont="1" applyFill="1" applyBorder="1"/>
    <xf numFmtId="0" fontId="10" fillId="11" borderId="2" xfId="14" applyFont="1" applyFill="1" applyBorder="1"/>
    <xf numFmtId="166" fontId="10" fillId="11" borderId="2" xfId="80" applyFont="1" applyFill="1" applyBorder="1" applyAlignment="1">
      <alignment horizontal="center" vertical="center"/>
    </xf>
    <xf numFmtId="0" fontId="26" fillId="11" borderId="2" xfId="14" applyFont="1" applyFill="1" applyBorder="1" applyAlignment="1">
      <alignment horizontal="center" vertical="center" wrapText="1"/>
    </xf>
    <xf numFmtId="0" fontId="17" fillId="11" borderId="2" xfId="14" applyFont="1" applyFill="1" applyBorder="1"/>
    <xf numFmtId="49" fontId="28" fillId="6" borderId="2" xfId="14" applyNumberFormat="1" applyFont="1" applyFill="1" applyBorder="1" applyAlignment="1">
      <alignment horizontal="center" vertical="center" wrapText="1"/>
    </xf>
    <xf numFmtId="0" fontId="8" fillId="8" borderId="2" xfId="23" applyFont="1" applyFill="1" applyBorder="1" applyAlignment="1">
      <alignment horizontal="center" vertical="center"/>
    </xf>
    <xf numFmtId="166" fontId="8" fillId="0" borderId="2" xfId="80" applyFont="1" applyBorder="1" applyAlignment="1">
      <alignment horizontal="center" vertical="center"/>
    </xf>
    <xf numFmtId="174" fontId="19" fillId="0" borderId="2" xfId="23" applyNumberFormat="1" applyFont="1" applyBorder="1" applyAlignment="1">
      <alignment horizontal="center" vertical="center"/>
    </xf>
    <xf numFmtId="3" fontId="8" fillId="0" borderId="2" xfId="23" applyNumberFormat="1" applyFont="1" applyBorder="1" applyAlignment="1">
      <alignment horizontal="center" vertical="center"/>
    </xf>
    <xf numFmtId="166" fontId="8" fillId="12" borderId="2" xfId="80" applyFont="1" applyFill="1" applyBorder="1" applyAlignment="1">
      <alignment horizontal="center" vertical="center"/>
    </xf>
    <xf numFmtId="0" fontId="8" fillId="6" borderId="2" xfId="14" applyFont="1" applyFill="1" applyBorder="1" applyAlignment="1">
      <alignment vertical="center" wrapText="1"/>
    </xf>
    <xf numFmtId="174" fontId="19" fillId="0" borderId="2" xfId="14" applyNumberFormat="1" applyFont="1" applyBorder="1" applyAlignment="1">
      <alignment horizontal="center" vertical="center" wrapText="1"/>
    </xf>
    <xf numFmtId="0" fontId="10" fillId="6" borderId="0" xfId="14" applyFont="1" applyFill="1" applyAlignment="1">
      <alignment horizontal="center" vertical="center" wrapText="1"/>
    </xf>
    <xf numFmtId="0" fontId="10" fillId="6" borderId="0" xfId="14" applyFont="1" applyFill="1"/>
    <xf numFmtId="49" fontId="10" fillId="6" borderId="0" xfId="80" applyNumberFormat="1" applyFont="1" applyFill="1"/>
    <xf numFmtId="174" fontId="29" fillId="0" borderId="0" xfId="80" applyNumberFormat="1" applyFont="1" applyAlignment="1">
      <alignment horizontal="center"/>
    </xf>
    <xf numFmtId="166" fontId="10" fillId="0" borderId="0" xfId="80" applyFont="1" applyAlignment="1">
      <alignment horizontal="center"/>
    </xf>
    <xf numFmtId="167" fontId="10" fillId="2" borderId="0" xfId="80" applyNumberFormat="1" applyFont="1" applyFill="1"/>
    <xf numFmtId="0" fontId="10" fillId="8" borderId="0" xfId="14" applyFont="1" applyFill="1" applyAlignment="1">
      <alignment horizontal="left"/>
    </xf>
    <xf numFmtId="0" fontId="10" fillId="0" borderId="20" xfId="14" applyFont="1" applyBorder="1" applyAlignment="1">
      <alignment horizontal="left"/>
    </xf>
    <xf numFmtId="174" fontId="29" fillId="0" borderId="2" xfId="80" applyNumberFormat="1" applyFont="1" applyBorder="1" applyAlignment="1">
      <alignment horizontal="center"/>
    </xf>
    <xf numFmtId="166" fontId="10" fillId="0" borderId="2" xfId="80" applyFont="1" applyBorder="1" applyAlignment="1">
      <alignment horizontal="center"/>
    </xf>
    <xf numFmtId="0" fontId="10" fillId="8" borderId="2" xfId="14" applyFont="1" applyFill="1" applyBorder="1"/>
    <xf numFmtId="166" fontId="10" fillId="0" borderId="2" xfId="80" applyFont="1" applyBorder="1" applyAlignment="1">
      <alignment horizontal="center" vertical="center"/>
    </xf>
    <xf numFmtId="0" fontId="10" fillId="0" borderId="2" xfId="14" applyFont="1" applyBorder="1" applyAlignment="1">
      <alignment horizontal="center"/>
    </xf>
    <xf numFmtId="0" fontId="31" fillId="0" borderId="2" xfId="14" applyFont="1" applyBorder="1"/>
    <xf numFmtId="174" fontId="29" fillId="11" borderId="2" xfId="80" applyNumberFormat="1" applyFont="1" applyFill="1" applyBorder="1"/>
    <xf numFmtId="49" fontId="31" fillId="6" borderId="2" xfId="81" applyNumberFormat="1" applyFont="1" applyFill="1" applyBorder="1" applyAlignment="1">
      <alignment horizontal="center" vertical="center"/>
    </xf>
    <xf numFmtId="0" fontId="8" fillId="0" borderId="2" xfId="81" applyFont="1" applyBorder="1" applyAlignment="1">
      <alignment horizontal="center" vertical="center"/>
    </xf>
    <xf numFmtId="49" fontId="31" fillId="6" borderId="2" xfId="23" applyNumberFormat="1" applyFont="1" applyFill="1" applyBorder="1" applyAlignment="1">
      <alignment horizontal="center" vertical="center"/>
    </xf>
    <xf numFmtId="0" fontId="8" fillId="2" borderId="2" xfId="23" applyFont="1" applyFill="1" applyBorder="1" applyAlignment="1">
      <alignment horizontal="center" vertical="center"/>
    </xf>
    <xf numFmtId="49" fontId="17" fillId="6" borderId="2" xfId="23" applyNumberFormat="1" applyFont="1" applyFill="1" applyBorder="1" applyAlignment="1">
      <alignment horizontal="center" vertical="center"/>
    </xf>
    <xf numFmtId="174" fontId="29" fillId="11" borderId="2" xfId="23" applyNumberFormat="1" applyFont="1" applyFill="1" applyBorder="1" applyAlignment="1">
      <alignment horizontal="center" vertical="center"/>
    </xf>
    <xf numFmtId="3" fontId="10" fillId="11" borderId="2" xfId="23" applyNumberFormat="1" applyFont="1" applyFill="1" applyBorder="1" applyAlignment="1">
      <alignment horizontal="center" vertical="center"/>
    </xf>
    <xf numFmtId="167" fontId="10" fillId="2" borderId="2" xfId="80" applyNumberFormat="1" applyFont="1" applyFill="1" applyBorder="1" applyAlignment="1">
      <alignment horizontal="center" vertical="center"/>
    </xf>
    <xf numFmtId="0" fontId="10" fillId="11" borderId="2" xfId="23" applyFont="1" applyFill="1" applyBorder="1" applyAlignment="1">
      <alignment horizontal="center" vertical="center"/>
    </xf>
    <xf numFmtId="1" fontId="17" fillId="11" borderId="2" xfId="14" applyNumberFormat="1" applyFont="1" applyFill="1" applyBorder="1" applyAlignment="1" applyProtection="1">
      <alignment horizontal="center" vertical="center" wrapText="1"/>
      <protection locked="0"/>
    </xf>
    <xf numFmtId="3" fontId="16" fillId="6" borderId="2" xfId="14" applyNumberFormat="1" applyFont="1" applyFill="1" applyBorder="1" applyAlignment="1">
      <alignment horizontal="center" vertical="center" wrapText="1"/>
    </xf>
    <xf numFmtId="169" fontId="26" fillId="11" borderId="2" xfId="14" applyNumberFormat="1" applyFont="1" applyFill="1" applyBorder="1" applyAlignment="1">
      <alignment horizontal="center" vertical="center" wrapText="1"/>
    </xf>
    <xf numFmtId="167" fontId="26" fillId="2" borderId="2" xfId="80" applyNumberFormat="1" applyFont="1" applyFill="1" applyBorder="1" applyAlignment="1">
      <alignment horizontal="center" vertical="center" wrapText="1"/>
    </xf>
    <xf numFmtId="49" fontId="17" fillId="0" borderId="2" xfId="23" applyNumberFormat="1" applyFont="1" applyBorder="1" applyAlignment="1">
      <alignment horizontal="center" vertical="center"/>
    </xf>
    <xf numFmtId="174" fontId="29" fillId="0" borderId="2" xfId="23" applyNumberFormat="1" applyFont="1" applyBorder="1" applyAlignment="1">
      <alignment horizontal="center" vertical="center"/>
    </xf>
    <xf numFmtId="167" fontId="10" fillId="0" borderId="2" xfId="80" applyNumberFormat="1" applyFont="1" applyBorder="1" applyAlignment="1">
      <alignment horizontal="center" vertical="center"/>
    </xf>
    <xf numFmtId="169" fontId="10" fillId="11" borderId="2" xfId="80" applyNumberFormat="1" applyFont="1" applyFill="1" applyBorder="1" applyAlignment="1">
      <alignment horizontal="center" vertical="center"/>
    </xf>
    <xf numFmtId="3" fontId="30" fillId="6" borderId="3" xfId="14" applyNumberFormat="1" applyFont="1" applyFill="1" applyBorder="1" applyAlignment="1">
      <alignment horizontal="center" vertical="center" wrapText="1"/>
    </xf>
    <xf numFmtId="0" fontId="8" fillId="0" borderId="2" xfId="14" applyFont="1" applyBorder="1"/>
    <xf numFmtId="14" fontId="8" fillId="0" borderId="2" xfId="14" applyNumberFormat="1" applyFont="1" applyBorder="1"/>
    <xf numFmtId="14" fontId="8" fillId="0" borderId="2" xfId="23" applyNumberFormat="1" applyFont="1" applyBorder="1" applyAlignment="1">
      <alignment horizontal="center" vertical="center"/>
    </xf>
    <xf numFmtId="3" fontId="27" fillId="8" borderId="2" xfId="16" applyNumberFormat="1" applyFont="1" applyFill="1" applyBorder="1" applyAlignment="1">
      <alignment horizontal="center" vertical="center" wrapText="1"/>
    </xf>
    <xf numFmtId="16" fontId="27" fillId="0" borderId="2" xfId="14" applyNumberFormat="1" applyFont="1" applyBorder="1" applyAlignment="1">
      <alignment horizontal="center" vertical="center" wrapText="1"/>
    </xf>
    <xf numFmtId="0" fontId="8" fillId="6" borderId="1" xfId="14" applyFont="1" applyFill="1" applyBorder="1" applyAlignment="1">
      <alignment vertical="center" wrapText="1"/>
    </xf>
    <xf numFmtId="0" fontId="29" fillId="0" borderId="0" xfId="14" applyFont="1"/>
    <xf numFmtId="174" fontId="29" fillId="11" borderId="2" xfId="14" applyNumberFormat="1" applyFont="1" applyFill="1" applyBorder="1" applyAlignment="1">
      <alignment horizontal="center" vertical="center" wrapText="1"/>
    </xf>
    <xf numFmtId="166" fontId="27" fillId="0" borderId="2" xfId="80" applyFont="1" applyBorder="1" applyAlignment="1">
      <alignment horizontal="center" vertical="center" wrapText="1"/>
    </xf>
    <xf numFmtId="0" fontId="30" fillId="0" borderId="2" xfId="14" applyFont="1" applyBorder="1" applyAlignment="1">
      <alignment horizontal="center" vertical="center" wrapText="1"/>
    </xf>
    <xf numFmtId="49" fontId="30" fillId="6" borderId="2" xfId="14" applyNumberFormat="1" applyFont="1" applyFill="1" applyBorder="1" applyAlignment="1">
      <alignment horizontal="center" vertical="center" wrapText="1"/>
    </xf>
    <xf numFmtId="3" fontId="26" fillId="11" borderId="2" xfId="14" applyNumberFormat="1" applyFont="1" applyFill="1" applyBorder="1" applyAlignment="1">
      <alignment horizontal="center" vertical="center" wrapText="1"/>
    </xf>
    <xf numFmtId="166" fontId="10" fillId="11" borderId="2" xfId="80" applyFont="1" applyFill="1" applyBorder="1" applyAlignment="1">
      <alignment horizontal="center" vertical="center" wrapText="1"/>
    </xf>
    <xf numFmtId="1" fontId="17" fillId="11" borderId="2" xfId="14" applyNumberFormat="1" applyFont="1" applyFill="1" applyBorder="1" applyAlignment="1">
      <alignment horizontal="center" vertical="center" wrapText="1"/>
    </xf>
    <xf numFmtId="166" fontId="8" fillId="0" borderId="2" xfId="80" applyFont="1" applyBorder="1" applyAlignment="1">
      <alignment horizontal="center" vertical="center" wrapText="1"/>
    </xf>
    <xf numFmtId="0" fontId="27" fillId="2" borderId="2" xfId="14" applyFont="1" applyFill="1" applyBorder="1" applyAlignment="1">
      <alignment horizontal="center" vertical="center" wrapText="1"/>
    </xf>
    <xf numFmtId="0" fontId="24" fillId="6" borderId="0" xfId="14" applyFont="1" applyFill="1"/>
    <xf numFmtId="0" fontId="24" fillId="0" borderId="0" xfId="14" applyFont="1" applyAlignment="1">
      <alignment horizontal="left" vertical="center" wrapText="1"/>
    </xf>
    <xf numFmtId="0" fontId="3" fillId="6" borderId="0" xfId="14" applyFont="1" applyFill="1" applyAlignment="1">
      <alignment horizontal="center" vertical="center" wrapText="1"/>
    </xf>
    <xf numFmtId="0" fontId="23" fillId="0" borderId="0" xfId="14" applyFont="1" applyAlignment="1">
      <alignment horizontal="center" vertical="center" wrapText="1"/>
    </xf>
    <xf numFmtId="0" fontId="9" fillId="0" borderId="2" xfId="14" applyFont="1" applyBorder="1" applyAlignment="1">
      <alignment horizontal="center" vertical="center" wrapText="1"/>
    </xf>
    <xf numFmtId="0" fontId="26" fillId="0" borderId="2" xfId="14" applyFont="1" applyBorder="1" applyAlignment="1">
      <alignment horizontal="center" vertical="center"/>
    </xf>
    <xf numFmtId="2" fontId="10" fillId="0" borderId="2" xfId="14" applyNumberFormat="1" applyFont="1" applyBorder="1" applyAlignment="1">
      <alignment vertical="center" wrapText="1"/>
    </xf>
    <xf numFmtId="0" fontId="9" fillId="6" borderId="2" xfId="14" applyFont="1" applyFill="1" applyBorder="1" applyAlignment="1">
      <alignment horizontal="center" vertical="center" wrapText="1"/>
    </xf>
    <xf numFmtId="0" fontId="16" fillId="0" borderId="0" xfId="14" applyFont="1" applyAlignment="1">
      <alignment horizontal="center" vertical="center" wrapText="1"/>
    </xf>
    <xf numFmtId="49" fontId="3" fillId="8" borderId="2" xfId="74" applyNumberFormat="1" applyFont="1" applyFill="1" applyBorder="1" applyAlignment="1">
      <alignment horizontal="center" vertical="center" wrapText="1"/>
    </xf>
    <xf numFmtId="0" fontId="26" fillId="0" borderId="3" xfId="14" applyFont="1" applyBorder="1" applyAlignment="1">
      <alignment vertical="center"/>
    </xf>
    <xf numFmtId="0" fontId="3" fillId="0" borderId="2" xfId="14" applyFont="1" applyBorder="1" applyAlignment="1">
      <alignment horizontal="center" vertical="center" wrapText="1"/>
    </xf>
    <xf numFmtId="175" fontId="3" fillId="8" borderId="2" xfId="75" applyNumberFormat="1" applyFont="1" applyFill="1" applyBorder="1" applyAlignment="1">
      <alignment horizontal="center" vertical="center" wrapText="1"/>
    </xf>
    <xf numFmtId="3" fontId="3" fillId="0" borderId="2" xfId="14" applyNumberFormat="1" applyFont="1" applyBorder="1" applyAlignment="1">
      <alignment horizontal="center" vertical="center" wrapText="1"/>
    </xf>
    <xf numFmtId="175" fontId="32" fillId="11" borderId="2" xfId="23" applyNumberFormat="1" applyFont="1" applyFill="1" applyBorder="1" applyAlignment="1">
      <alignment horizontal="center" vertical="center"/>
    </xf>
    <xf numFmtId="0" fontId="32" fillId="11" borderId="2" xfId="23" applyFont="1" applyFill="1" applyBorder="1" applyAlignment="1">
      <alignment horizontal="center" vertical="center"/>
    </xf>
    <xf numFmtId="0" fontId="32" fillId="11" borderId="6" xfId="23" applyFont="1" applyFill="1" applyBorder="1" applyAlignment="1">
      <alignment horizontal="center" vertical="center"/>
    </xf>
    <xf numFmtId="0" fontId="8" fillId="6" borderId="2" xfId="146" applyFont="1" applyFill="1" applyBorder="1" applyAlignment="1">
      <alignment horizontal="left" vertical="center" wrapText="1"/>
    </xf>
    <xf numFmtId="0" fontId="8" fillId="6" borderId="2" xfId="147" applyFont="1" applyFill="1" applyBorder="1" applyAlignment="1">
      <alignment horizontal="left" vertical="center" wrapText="1"/>
    </xf>
    <xf numFmtId="0" fontId="8" fillId="6" borderId="2" xfId="148" applyFont="1" applyFill="1" applyBorder="1" applyAlignment="1">
      <alignment horizontal="left" vertical="center" wrapText="1"/>
    </xf>
    <xf numFmtId="0" fontId="8" fillId="6" borderId="2" xfId="150" applyFont="1" applyFill="1" applyBorder="1" applyAlignment="1">
      <alignment horizontal="left" vertical="center" wrapText="1"/>
    </xf>
    <xf numFmtId="0" fontId="8" fillId="6" borderId="2" xfId="151" applyFont="1" applyFill="1" applyBorder="1" applyAlignment="1">
      <alignment horizontal="left" vertical="center" wrapText="1"/>
    </xf>
    <xf numFmtId="0" fontId="8" fillId="6" borderId="2" xfId="152" applyFont="1" applyFill="1" applyBorder="1" applyAlignment="1">
      <alignment vertical="center" wrapText="1"/>
    </xf>
    <xf numFmtId="0" fontId="8" fillId="6" borderId="2" xfId="154" applyFont="1" applyFill="1" applyBorder="1" applyAlignment="1">
      <alignment horizontal="left" vertical="center" wrapText="1"/>
    </xf>
    <xf numFmtId="0" fontId="8" fillId="6" borderId="2" xfId="155" applyFont="1" applyFill="1" applyBorder="1" applyAlignment="1">
      <alignment horizontal="left" vertical="center" wrapText="1"/>
    </xf>
    <xf numFmtId="0" fontId="8" fillId="6" borderId="2" xfId="156" applyFont="1" applyFill="1" applyBorder="1" applyAlignment="1">
      <alignment horizontal="left" vertical="center" wrapText="1"/>
    </xf>
    <xf numFmtId="0" fontId="8" fillId="6" borderId="2" xfId="158" applyFont="1" applyFill="1" applyBorder="1" applyAlignment="1">
      <alignment vertical="center" wrapText="1"/>
    </xf>
    <xf numFmtId="0" fontId="8" fillId="6" borderId="2" xfId="159" applyFont="1" applyFill="1" applyBorder="1" applyAlignment="1">
      <alignment horizontal="left" vertical="center" wrapText="1"/>
    </xf>
    <xf numFmtId="0" fontId="8" fillId="6" borderId="2" xfId="160" applyFont="1" applyFill="1" applyBorder="1" applyAlignment="1">
      <alignment horizontal="left" vertical="center" wrapText="1"/>
    </xf>
    <xf numFmtId="0" fontId="8" fillId="6" borderId="2" xfId="161" applyFont="1" applyFill="1" applyBorder="1" applyAlignment="1">
      <alignment horizontal="left" vertical="center" wrapText="1"/>
    </xf>
    <xf numFmtId="0" fontId="8" fillId="6" borderId="2" xfId="162" applyFont="1" applyFill="1" applyBorder="1" applyAlignment="1">
      <alignment horizontal="left" vertical="center" wrapText="1"/>
    </xf>
    <xf numFmtId="0" fontId="8" fillId="6" borderId="2" xfId="164" applyFont="1" applyFill="1" applyBorder="1" applyAlignment="1">
      <alignment horizontal="left" vertical="center" wrapText="1"/>
    </xf>
    <xf numFmtId="0" fontId="8" fillId="6" borderId="2" xfId="165" applyFont="1" applyFill="1" applyBorder="1" applyAlignment="1">
      <alignment horizontal="left" vertical="center" wrapText="1"/>
    </xf>
    <xf numFmtId="0" fontId="8" fillId="6" borderId="2" xfId="166" applyFont="1" applyFill="1" applyBorder="1" applyAlignment="1">
      <alignment horizontal="left" vertical="center" wrapText="1"/>
    </xf>
    <xf numFmtId="0" fontId="3" fillId="0" borderId="0" xfId="0" applyFont="1"/>
    <xf numFmtId="0" fontId="8" fillId="6" borderId="2" xfId="168" applyFont="1" applyFill="1" applyBorder="1" applyAlignment="1">
      <alignment horizontal="left" vertical="center" wrapText="1"/>
    </xf>
    <xf numFmtId="0" fontId="8" fillId="6" borderId="2" xfId="169" applyFont="1" applyFill="1" applyBorder="1" applyAlignment="1">
      <alignment horizontal="left" vertical="center" wrapText="1"/>
    </xf>
    <xf numFmtId="3" fontId="32" fillId="11" borderId="2" xfId="23" applyNumberFormat="1" applyFont="1" applyFill="1" applyBorder="1" applyAlignment="1">
      <alignment horizontal="center" vertical="center"/>
    </xf>
    <xf numFmtId="3" fontId="32" fillId="11" borderId="6" xfId="23" applyNumberFormat="1" applyFont="1" applyFill="1" applyBorder="1" applyAlignment="1">
      <alignment horizontal="center" vertical="center"/>
    </xf>
    <xf numFmtId="49" fontId="3" fillId="0" borderId="2" xfId="74" applyNumberFormat="1" applyFont="1" applyBorder="1" applyAlignment="1">
      <alignment horizontal="center" vertical="center" wrapText="1"/>
    </xf>
    <xf numFmtId="175" fontId="3" fillId="0" borderId="2" xfId="75" applyNumberFormat="1" applyFont="1" applyBorder="1" applyAlignment="1">
      <alignment horizontal="center" vertical="center" wrapText="1"/>
    </xf>
    <xf numFmtId="0" fontId="8" fillId="6" borderId="2" xfId="170" applyFont="1" applyFill="1" applyBorder="1" applyAlignment="1">
      <alignment horizontal="left" vertical="center" wrapText="1"/>
    </xf>
    <xf numFmtId="0" fontId="8" fillId="6" borderId="2" xfId="172" applyFont="1" applyFill="1" applyBorder="1" applyAlignment="1">
      <alignment horizontal="left" vertical="center" wrapText="1"/>
    </xf>
    <xf numFmtId="0" fontId="8" fillId="6" borderId="2" xfId="173" applyFont="1" applyFill="1" applyBorder="1" applyAlignment="1">
      <alignment horizontal="left" vertical="center" wrapText="1"/>
    </xf>
    <xf numFmtId="0" fontId="8" fillId="6" borderId="2" xfId="174" applyFont="1" applyFill="1" applyBorder="1" applyAlignment="1">
      <alignment horizontal="left" vertical="center" wrapText="1"/>
    </xf>
    <xf numFmtId="0" fontId="8" fillId="6" borderId="2" xfId="176" applyFont="1" applyFill="1" applyBorder="1" applyAlignment="1">
      <alignment horizontal="left" vertical="center" wrapText="1"/>
    </xf>
    <xf numFmtId="0" fontId="8" fillId="6" borderId="2" xfId="178" applyFont="1" applyFill="1" applyBorder="1" applyAlignment="1">
      <alignment horizontal="left" vertical="center" wrapText="1"/>
    </xf>
    <xf numFmtId="0" fontId="8" fillId="6" borderId="2" xfId="180" applyFont="1" applyFill="1" applyBorder="1" applyAlignment="1">
      <alignment horizontal="left" vertical="center" wrapText="1"/>
    </xf>
    <xf numFmtId="0" fontId="8" fillId="6" borderId="2" xfId="183" applyFont="1" applyFill="1" applyBorder="1" applyAlignment="1">
      <alignment horizontal="left" vertical="center" wrapText="1"/>
    </xf>
    <xf numFmtId="0" fontId="8" fillId="6" borderId="2" xfId="185" applyFont="1" applyFill="1" applyBorder="1" applyAlignment="1">
      <alignment horizontal="left" vertical="center" wrapText="1"/>
    </xf>
    <xf numFmtId="0" fontId="8" fillId="6" borderId="2" xfId="187" applyFont="1" applyFill="1" applyBorder="1" applyAlignment="1">
      <alignment horizontal="left" vertical="center" wrapText="1"/>
    </xf>
    <xf numFmtId="0" fontId="8" fillId="6" borderId="2" xfId="189" applyFont="1" applyFill="1" applyBorder="1" applyAlignment="1">
      <alignment horizontal="left" vertical="center" wrapText="1"/>
    </xf>
    <xf numFmtId="0" fontId="8" fillId="6" borderId="2" xfId="191" applyFont="1" applyFill="1" applyBorder="1" applyAlignment="1">
      <alignment horizontal="left" vertical="center" wrapText="1"/>
    </xf>
    <xf numFmtId="0" fontId="8" fillId="6" borderId="2" xfId="193" applyFont="1" applyFill="1" applyBorder="1" applyAlignment="1">
      <alignment horizontal="left" vertical="center" wrapText="1"/>
    </xf>
    <xf numFmtId="0" fontId="8" fillId="6" borderId="2" xfId="195" applyFont="1" applyFill="1" applyBorder="1" applyAlignment="1">
      <alignment horizontal="left" vertical="center" wrapText="1"/>
    </xf>
    <xf numFmtId="0" fontId="8" fillId="6" borderId="2" xfId="197" applyFont="1" applyFill="1" applyBorder="1" applyAlignment="1">
      <alignment horizontal="left" vertical="center" wrapText="1"/>
    </xf>
    <xf numFmtId="0" fontId="8" fillId="6" borderId="2" xfId="199" applyFont="1" applyFill="1" applyBorder="1" applyAlignment="1">
      <alignment horizontal="left" vertical="center" wrapText="1"/>
    </xf>
    <xf numFmtId="0" fontId="8" fillId="6" borderId="2" xfId="201" applyFont="1" applyFill="1" applyBorder="1" applyAlignment="1">
      <alignment horizontal="left" vertical="center" wrapText="1"/>
    </xf>
    <xf numFmtId="0" fontId="8" fillId="6" borderId="2" xfId="203" applyFont="1" applyFill="1" applyBorder="1" applyAlignment="1">
      <alignment horizontal="left" vertical="center" wrapText="1"/>
    </xf>
    <xf numFmtId="0" fontId="8" fillId="6" borderId="2" xfId="205" applyFont="1" applyFill="1" applyBorder="1" applyAlignment="1">
      <alignment horizontal="left" vertical="center" wrapText="1"/>
    </xf>
    <xf numFmtId="0" fontId="8" fillId="6" borderId="2" xfId="207" applyFont="1" applyFill="1" applyBorder="1" applyAlignment="1">
      <alignment horizontal="left" vertical="center" wrapText="1"/>
    </xf>
    <xf numFmtId="0" fontId="8" fillId="6" borderId="2" xfId="209" applyFont="1" applyFill="1" applyBorder="1" applyAlignment="1">
      <alignment horizontal="left" vertical="center" wrapText="1"/>
    </xf>
    <xf numFmtId="0" fontId="8" fillId="6" borderId="2" xfId="211" applyFont="1" applyFill="1" applyBorder="1" applyAlignment="1">
      <alignment horizontal="left" vertical="center" wrapText="1"/>
    </xf>
    <xf numFmtId="0" fontId="8" fillId="6" borderId="2" xfId="213" applyFont="1" applyFill="1" applyBorder="1" applyAlignment="1">
      <alignment horizontal="left" vertical="center" wrapText="1"/>
    </xf>
    <xf numFmtId="0" fontId="8" fillId="6" borderId="2" xfId="215" applyFont="1" applyFill="1" applyBorder="1" applyAlignment="1">
      <alignment horizontal="left" vertical="center" wrapText="1"/>
    </xf>
    <xf numFmtId="0" fontId="8" fillId="6" borderId="2" xfId="217" applyFont="1" applyFill="1" applyBorder="1" applyAlignment="1">
      <alignment horizontal="left" vertical="center" wrapText="1"/>
    </xf>
    <xf numFmtId="0" fontId="8" fillId="6" borderId="2" xfId="219" applyFont="1" applyFill="1" applyBorder="1" applyAlignment="1">
      <alignment horizontal="left" vertical="center" wrapText="1"/>
    </xf>
    <xf numFmtId="0" fontId="8" fillId="6" borderId="2" xfId="224" applyFont="1" applyFill="1" applyBorder="1" applyAlignment="1">
      <alignment horizontal="left" vertical="center" wrapText="1"/>
    </xf>
    <xf numFmtId="0" fontId="8" fillId="6" borderId="2" xfId="226" applyFont="1" applyFill="1" applyBorder="1" applyAlignment="1">
      <alignment horizontal="left" vertical="center" wrapText="1"/>
    </xf>
    <xf numFmtId="0" fontId="8" fillId="6" borderId="2" xfId="228" applyFont="1" applyFill="1" applyBorder="1" applyAlignment="1">
      <alignment horizontal="left" vertical="center" wrapText="1"/>
    </xf>
    <xf numFmtId="0" fontId="3" fillId="0" borderId="1" xfId="14" applyFont="1" applyBorder="1" applyAlignment="1">
      <alignment horizontal="center" vertical="center" wrapText="1"/>
    </xf>
    <xf numFmtId="0" fontId="8" fillId="6" borderId="2" xfId="230" applyFont="1" applyFill="1" applyBorder="1" applyAlignment="1">
      <alignment horizontal="left" vertical="center" wrapText="1"/>
    </xf>
    <xf numFmtId="0" fontId="3" fillId="0" borderId="4" xfId="14" applyFont="1" applyBorder="1" applyAlignment="1">
      <alignment horizontal="center" vertical="center" wrapText="1"/>
    </xf>
    <xf numFmtId="169" fontId="3" fillId="0" borderId="4" xfId="14" applyNumberFormat="1" applyFont="1" applyBorder="1" applyAlignment="1">
      <alignment horizontal="center" vertical="center" wrapText="1"/>
    </xf>
    <xf numFmtId="0" fontId="8" fillId="6" borderId="2" xfId="232" applyFont="1" applyFill="1" applyBorder="1" applyAlignment="1">
      <alignment horizontal="left" vertical="center" wrapText="1"/>
    </xf>
    <xf numFmtId="0" fontId="8" fillId="6" borderId="2" xfId="234" applyFont="1" applyFill="1" applyBorder="1" applyAlignment="1">
      <alignment horizontal="left" vertical="center" wrapText="1"/>
    </xf>
    <xf numFmtId="0" fontId="8" fillId="6" borderId="2" xfId="236" applyFont="1" applyFill="1" applyBorder="1" applyAlignment="1">
      <alignment horizontal="left" vertical="center" wrapText="1"/>
    </xf>
    <xf numFmtId="0" fontId="8" fillId="6" borderId="2" xfId="238" applyFont="1" applyFill="1" applyBorder="1" applyAlignment="1">
      <alignment horizontal="left" vertical="center" wrapText="1"/>
    </xf>
    <xf numFmtId="0" fontId="8" fillId="6" borderId="2" xfId="240" applyFont="1" applyFill="1" applyBorder="1" applyAlignment="1">
      <alignment horizontal="left" vertical="center" wrapText="1"/>
    </xf>
    <xf numFmtId="0" fontId="3" fillId="0" borderId="3" xfId="14" applyFont="1" applyBorder="1" applyAlignment="1">
      <alignment horizontal="center" vertical="center" wrapText="1"/>
    </xf>
    <xf numFmtId="169" fontId="3" fillId="0" borderId="3" xfId="14" applyNumberFormat="1" applyFont="1" applyBorder="1" applyAlignment="1">
      <alignment horizontal="center" vertical="center" wrapText="1"/>
    </xf>
    <xf numFmtId="175" fontId="3" fillId="8" borderId="2" xfId="76" applyNumberFormat="1" applyFont="1" applyFill="1" applyBorder="1" applyAlignment="1">
      <alignment horizontal="center" vertical="center" wrapText="1"/>
    </xf>
    <xf numFmtId="0" fontId="8" fillId="6" borderId="2" xfId="242" applyFont="1" applyFill="1" applyBorder="1" applyAlignment="1">
      <alignment horizontal="left" vertical="center" wrapText="1"/>
    </xf>
    <xf numFmtId="0" fontId="8" fillId="6" borderId="2" xfId="244" applyFont="1" applyFill="1" applyBorder="1" applyAlignment="1">
      <alignment horizontal="left" vertical="center" wrapText="1"/>
    </xf>
    <xf numFmtId="49" fontId="3" fillId="8" borderId="2" xfId="223" applyNumberFormat="1" applyFont="1" applyFill="1" applyBorder="1" applyAlignment="1">
      <alignment horizontal="center" vertical="center" wrapText="1"/>
    </xf>
    <xf numFmtId="0" fontId="8" fillId="6" borderId="2" xfId="246" applyFont="1" applyFill="1" applyBorder="1" applyAlignment="1">
      <alignment horizontal="left" vertical="center" wrapText="1"/>
    </xf>
    <xf numFmtId="0" fontId="8" fillId="6" borderId="2" xfId="248" applyFont="1" applyFill="1" applyBorder="1" applyAlignment="1">
      <alignment horizontal="left" vertical="center" wrapText="1"/>
    </xf>
    <xf numFmtId="0" fontId="8" fillId="6" borderId="2" xfId="250" applyFont="1" applyFill="1" applyBorder="1" applyAlignment="1">
      <alignment horizontal="left" vertical="center" wrapText="1"/>
    </xf>
    <xf numFmtId="0" fontId="8" fillId="6" borderId="2" xfId="252" applyFont="1" applyFill="1" applyBorder="1" applyAlignment="1">
      <alignment horizontal="left" vertical="center" wrapText="1"/>
    </xf>
    <xf numFmtId="175" fontId="3" fillId="8" borderId="2" xfId="82" applyNumberFormat="1" applyFont="1" applyFill="1" applyBorder="1" applyAlignment="1">
      <alignment horizontal="center" vertical="center" wrapText="1"/>
    </xf>
    <xf numFmtId="0" fontId="3" fillId="6" borderId="1" xfId="14" applyFont="1" applyFill="1" applyBorder="1" applyAlignment="1">
      <alignment horizontal="center" vertical="center" wrapText="1"/>
    </xf>
    <xf numFmtId="0" fontId="8" fillId="6" borderId="2" xfId="254" applyFont="1" applyFill="1" applyBorder="1" applyAlignment="1">
      <alignment horizontal="left" vertical="center" wrapText="1"/>
    </xf>
    <xf numFmtId="0" fontId="8" fillId="6" borderId="2" xfId="256" applyFont="1" applyFill="1" applyBorder="1" applyAlignment="1">
      <alignment horizontal="left" vertical="center" wrapText="1"/>
    </xf>
    <xf numFmtId="0" fontId="8" fillId="6" borderId="2" xfId="258" applyFont="1" applyFill="1" applyBorder="1" applyAlignment="1">
      <alignment horizontal="left" vertical="center" wrapText="1"/>
    </xf>
    <xf numFmtId="0" fontId="8" fillId="6" borderId="2" xfId="260" applyFont="1" applyFill="1" applyBorder="1" applyAlignment="1">
      <alignment horizontal="left" vertical="center" wrapText="1"/>
    </xf>
    <xf numFmtId="0" fontId="8" fillId="6" borderId="2" xfId="262" applyFont="1" applyFill="1" applyBorder="1" applyAlignment="1">
      <alignment horizontal="left" vertical="center" wrapText="1"/>
    </xf>
    <xf numFmtId="0" fontId="8" fillId="6" borderId="0" xfId="264" applyFont="1" applyFill="1" applyAlignment="1">
      <alignment vertical="center" wrapText="1"/>
    </xf>
    <xf numFmtId="49" fontId="3" fillId="8" borderId="2" xfId="283" applyNumberFormat="1" applyFont="1" applyFill="1" applyBorder="1" applyAlignment="1">
      <alignment horizontal="center" vertical="center" wrapText="1"/>
    </xf>
    <xf numFmtId="0" fontId="8" fillId="6" borderId="2" xfId="266" applyFont="1" applyFill="1" applyBorder="1" applyAlignment="1">
      <alignment horizontal="left" vertical="center" wrapText="1"/>
    </xf>
    <xf numFmtId="0" fontId="8" fillId="6" borderId="2" xfId="268" applyFont="1" applyFill="1" applyBorder="1" applyAlignment="1">
      <alignment horizontal="left" vertical="center" wrapText="1"/>
    </xf>
    <xf numFmtId="0" fontId="8" fillId="6" borderId="2" xfId="270" applyFont="1" applyFill="1" applyBorder="1" applyAlignment="1">
      <alignment horizontal="left" vertical="center" wrapText="1"/>
    </xf>
    <xf numFmtId="0" fontId="8" fillId="6" borderId="2" xfId="272" applyFont="1" applyFill="1" applyBorder="1" applyAlignment="1">
      <alignment horizontal="left" vertical="center" wrapText="1"/>
    </xf>
    <xf numFmtId="0" fontId="8" fillId="6" borderId="2" xfId="278" applyFont="1" applyFill="1" applyBorder="1" applyAlignment="1">
      <alignment horizontal="left" vertical="center" wrapText="1"/>
    </xf>
    <xf numFmtId="0" fontId="8" fillId="6" borderId="2" xfId="280" applyFont="1" applyFill="1" applyBorder="1" applyAlignment="1">
      <alignment horizontal="left" vertical="center" wrapText="1"/>
    </xf>
    <xf numFmtId="0" fontId="8" fillId="6" borderId="2" xfId="85" applyFont="1" applyFill="1" applyBorder="1" applyAlignment="1">
      <alignment horizontal="left" vertical="center" wrapText="1"/>
    </xf>
    <xf numFmtId="0" fontId="8" fillId="6" borderId="2" xfId="87" applyFont="1" applyFill="1" applyBorder="1" applyAlignment="1">
      <alignment horizontal="left" vertical="center" wrapText="1"/>
    </xf>
    <xf numFmtId="0" fontId="8" fillId="6" borderId="2" xfId="89" applyFont="1" applyFill="1" applyBorder="1" applyAlignment="1">
      <alignment horizontal="left" vertical="center" wrapText="1"/>
    </xf>
    <xf numFmtId="175" fontId="9" fillId="0" borderId="2" xfId="14" applyNumberFormat="1" applyFont="1" applyBorder="1" applyAlignment="1">
      <alignment horizontal="center" vertical="center" wrapText="1"/>
    </xf>
    <xf numFmtId="3" fontId="9" fillId="0" borderId="2" xfId="14" applyNumberFormat="1" applyFont="1" applyBorder="1" applyAlignment="1">
      <alignment horizontal="center" vertical="center" wrapText="1"/>
    </xf>
    <xf numFmtId="0" fontId="9" fillId="0" borderId="0" xfId="14" applyFont="1" applyAlignment="1">
      <alignment horizontal="center" vertical="center" wrapText="1"/>
    </xf>
    <xf numFmtId="0" fontId="3" fillId="0" borderId="0" xfId="14" applyFont="1" applyAlignment="1">
      <alignment horizontal="center" vertical="center" wrapText="1"/>
    </xf>
    <xf numFmtId="0" fontId="0" fillId="4" borderId="0" xfId="0" applyFill="1" applyAlignment="1">
      <alignment wrapText="1"/>
    </xf>
    <xf numFmtId="14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67" fontId="10" fillId="9" borderId="2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8" fillId="0" borderId="2" xfId="2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10" fillId="0" borderId="2" xfId="0" applyNumberFormat="1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176" fontId="17" fillId="0" borderId="2" xfId="1" applyNumberFormat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70" fontId="3" fillId="0" borderId="2" xfId="0" applyNumberFormat="1" applyFont="1" applyBorder="1" applyAlignment="1">
      <alignment horizontal="center" vertical="center" wrapText="1"/>
    </xf>
    <xf numFmtId="2" fontId="8" fillId="0" borderId="2" xfId="7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70" fontId="9" fillId="0" borderId="6" xfId="0" applyNumberFormat="1" applyFont="1" applyBorder="1" applyAlignment="1">
      <alignment horizontal="center" vertical="center" wrapText="1"/>
    </xf>
    <xf numFmtId="9" fontId="10" fillId="0" borderId="2" xfId="1" applyNumberFormat="1" applyFont="1" applyBorder="1" applyAlignment="1">
      <alignment horizontal="center" vertical="center" wrapText="1"/>
    </xf>
    <xf numFmtId="170" fontId="3" fillId="0" borderId="6" xfId="0" applyNumberFormat="1" applyFont="1" applyBorder="1" applyAlignment="1">
      <alignment horizontal="left" vertical="top" wrapText="1"/>
    </xf>
    <xf numFmtId="14" fontId="15" fillId="0" borderId="2" xfId="0" applyNumberFormat="1" applyFont="1" applyBorder="1"/>
    <xf numFmtId="4" fontId="8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 vertical="center"/>
    </xf>
    <xf numFmtId="0" fontId="15" fillId="0" borderId="0" xfId="0" applyFont="1"/>
    <xf numFmtId="0" fontId="3" fillId="0" borderId="2" xfId="0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0" fontId="17" fillId="0" borderId="0" xfId="2" applyFont="1" applyAlignment="1">
      <alignment horizontal="left" wrapText="1"/>
    </xf>
    <xf numFmtId="170" fontId="23" fillId="0" borderId="0" xfId="0" applyNumberFormat="1" applyFont="1" applyAlignment="1">
      <alignment wrapText="1"/>
    </xf>
    <xf numFmtId="0" fontId="23" fillId="0" borderId="2" xfId="0" applyFont="1" applyBorder="1" applyAlignment="1">
      <alignment wrapText="1"/>
    </xf>
    <xf numFmtId="0" fontId="17" fillId="0" borderId="2" xfId="2" applyFont="1" applyBorder="1" applyAlignment="1">
      <alignment horizontal="center"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7" fontId="17" fillId="0" borderId="2" xfId="1" applyNumberFormat="1" applyFont="1" applyBorder="1" applyAlignment="1">
      <alignment horizontal="center" vertical="center" wrapText="1"/>
    </xf>
    <xf numFmtId="176" fontId="17" fillId="5" borderId="2" xfId="1" applyNumberFormat="1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170" fontId="16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2" xfId="2" applyFont="1" applyBorder="1" applyAlignment="1">
      <alignment horizontal="center" wrapText="1"/>
    </xf>
    <xf numFmtId="49" fontId="31" fillId="0" borderId="2" xfId="2" applyNumberFormat="1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169" fontId="31" fillId="0" borderId="2" xfId="2" applyNumberFormat="1" applyFont="1" applyBorder="1" applyAlignment="1">
      <alignment horizontal="center" vertical="center" wrapText="1"/>
    </xf>
    <xf numFmtId="169" fontId="23" fillId="0" borderId="2" xfId="0" applyNumberFormat="1" applyFont="1" applyBorder="1" applyAlignment="1">
      <alignment horizontal="center" vertical="center" wrapText="1"/>
    </xf>
    <xf numFmtId="167" fontId="31" fillId="0" borderId="2" xfId="1" applyNumberFormat="1" applyFont="1" applyBorder="1" applyAlignment="1">
      <alignment horizontal="center" vertical="center" wrapText="1"/>
    </xf>
    <xf numFmtId="176" fontId="31" fillId="0" borderId="2" xfId="1" applyNumberFormat="1" applyFont="1" applyBorder="1" applyAlignment="1">
      <alignment horizontal="center" vertical="center" wrapText="1"/>
    </xf>
    <xf numFmtId="176" fontId="31" fillId="5" borderId="2" xfId="1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wrapText="1"/>
    </xf>
    <xf numFmtId="170" fontId="16" fillId="3" borderId="2" xfId="0" applyNumberFormat="1" applyFont="1" applyFill="1" applyBorder="1" applyAlignment="1">
      <alignment vertical="center" wrapText="1"/>
    </xf>
    <xf numFmtId="170" fontId="16" fillId="0" borderId="2" xfId="0" applyNumberFormat="1" applyFont="1" applyBorder="1" applyAlignment="1">
      <alignment vertical="center" wrapText="1"/>
    </xf>
    <xf numFmtId="0" fontId="31" fillId="0" borderId="8" xfId="0" applyFont="1" applyBorder="1" applyAlignment="1">
      <alignment wrapText="1"/>
    </xf>
    <xf numFmtId="176" fontId="17" fillId="5" borderId="6" xfId="1" applyNumberFormat="1" applyFont="1" applyFill="1" applyBorder="1" applyAlignment="1">
      <alignment horizontal="center" vertical="center" wrapText="1"/>
    </xf>
    <xf numFmtId="170" fontId="16" fillId="0" borderId="6" xfId="0" applyNumberFormat="1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78" fontId="15" fillId="0" borderId="3" xfId="3" applyNumberFormat="1" applyFont="1" applyBorder="1" applyAlignment="1">
      <alignment horizontal="center" vertical="center"/>
    </xf>
    <xf numFmtId="49" fontId="36" fillId="0" borderId="3" xfId="3" applyNumberFormat="1" applyFont="1" applyBorder="1" applyAlignment="1">
      <alignment horizontal="left" vertical="center" wrapText="1"/>
    </xf>
    <xf numFmtId="0" fontId="0" fillId="0" borderId="3" xfId="0" applyBorder="1"/>
    <xf numFmtId="0" fontId="15" fillId="0" borderId="2" xfId="3" applyFont="1" applyBorder="1" applyAlignment="1">
      <alignment horizontal="center" vertical="center"/>
    </xf>
    <xf numFmtId="178" fontId="15" fillId="0" borderId="2" xfId="3" applyNumberFormat="1" applyFont="1" applyBorder="1" applyAlignment="1">
      <alignment horizontal="center" vertical="center"/>
    </xf>
    <xf numFmtId="49" fontId="36" fillId="0" borderId="2" xfId="3" applyNumberFormat="1" applyFont="1" applyBorder="1" applyAlignment="1">
      <alignment horizontal="left" vertical="center" wrapText="1"/>
    </xf>
    <xf numFmtId="49" fontId="37" fillId="0" borderId="2" xfId="3" applyNumberFormat="1" applyFont="1" applyBorder="1" applyAlignment="1">
      <alignment horizontal="left" vertical="center" wrapText="1"/>
    </xf>
    <xf numFmtId="0" fontId="5" fillId="0" borderId="2" xfId="3" applyBorder="1"/>
    <xf numFmtId="0" fontId="36" fillId="0" borderId="2" xfId="3" applyFont="1" applyBorder="1" applyAlignment="1">
      <alignment vertical="center"/>
    </xf>
    <xf numFmtId="0" fontId="36" fillId="0" borderId="2" xfId="3" applyFont="1" applyBorder="1"/>
    <xf numFmtId="178" fontId="1" fillId="0" borderId="2" xfId="3" applyNumberFormat="1" applyFont="1" applyBorder="1" applyAlignment="1">
      <alignment horizontal="center" vertical="center"/>
    </xf>
    <xf numFmtId="0" fontId="36" fillId="0" borderId="2" xfId="3" applyFont="1" applyBorder="1" applyAlignment="1">
      <alignment wrapText="1"/>
    </xf>
    <xf numFmtId="0" fontId="9" fillId="0" borderId="0" xfId="3" applyFont="1"/>
    <xf numFmtId="0" fontId="15" fillId="0" borderId="8" xfId="3" applyFont="1" applyBorder="1" applyAlignment="1">
      <alignment horizontal="center" vertical="center"/>
    </xf>
    <xf numFmtId="0" fontId="3" fillId="0" borderId="8" xfId="0" applyFont="1" applyBorder="1"/>
    <xf numFmtId="172" fontId="35" fillId="0" borderId="2" xfId="3" applyNumberFormat="1" applyFont="1" applyBorder="1" applyAlignment="1">
      <alignment horizontal="center" vertical="center"/>
    </xf>
    <xf numFmtId="179" fontId="35" fillId="0" borderId="2" xfId="3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5" fillId="0" borderId="2" xfId="3" applyFont="1" applyBorder="1" applyAlignment="1">
      <alignment horizontal="left" vertical="center"/>
    </xf>
    <xf numFmtId="0" fontId="9" fillId="0" borderId="0" xfId="0" applyFont="1"/>
    <xf numFmtId="166" fontId="3" fillId="0" borderId="2" xfId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9" fillId="0" borderId="2" xfId="0" applyFont="1" applyBorder="1" applyAlignment="1">
      <alignment wrapText="1"/>
    </xf>
    <xf numFmtId="14" fontId="19" fillId="0" borderId="2" xfId="0" applyNumberFormat="1" applyFont="1" applyBorder="1" applyAlignment="1">
      <alignment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9" fillId="0" borderId="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7" fillId="9" borderId="2" xfId="14" applyNumberFormat="1" applyFont="1" applyFill="1" applyBorder="1" applyAlignment="1">
      <alignment horizontal="center" vertical="center" wrapText="1"/>
    </xf>
    <xf numFmtId="0" fontId="27" fillId="9" borderId="2" xfId="14" applyFont="1" applyFill="1" applyBorder="1" applyAlignment="1">
      <alignment horizontal="center" vertical="center" wrapText="1"/>
    </xf>
    <xf numFmtId="166" fontId="8" fillId="9" borderId="2" xfId="80" applyFont="1" applyFill="1" applyBorder="1" applyAlignment="1">
      <alignment horizontal="center" vertical="center"/>
    </xf>
    <xf numFmtId="0" fontId="8" fillId="9" borderId="2" xfId="23" applyFont="1" applyFill="1" applyBorder="1" applyAlignment="1">
      <alignment horizontal="center" vertical="center"/>
    </xf>
    <xf numFmtId="167" fontId="27" fillId="9" borderId="2" xfId="80" applyNumberFormat="1" applyFont="1" applyFill="1" applyBorder="1" applyAlignment="1">
      <alignment horizontal="center" vertical="center" wrapText="1"/>
    </xf>
    <xf numFmtId="169" fontId="8" fillId="9" borderId="2" xfId="14" applyNumberFormat="1" applyFont="1" applyFill="1" applyBorder="1"/>
    <xf numFmtId="3" fontId="27" fillId="9" borderId="2" xfId="14" applyNumberFormat="1" applyFont="1" applyFill="1" applyBorder="1" applyAlignment="1">
      <alignment horizontal="center" vertical="center" wrapText="1"/>
    </xf>
    <xf numFmtId="174" fontId="19" fillId="9" borderId="2" xfId="14" applyNumberFormat="1" applyFont="1" applyFill="1" applyBorder="1" applyAlignment="1">
      <alignment horizontal="center" vertical="center" wrapText="1"/>
    </xf>
    <xf numFmtId="49" fontId="28" fillId="9" borderId="2" xfId="14" applyNumberFormat="1" applyFont="1" applyFill="1" applyBorder="1" applyAlignment="1">
      <alignment horizontal="center" vertical="center" wrapText="1"/>
    </xf>
    <xf numFmtId="3" fontId="28" fillId="9" borderId="2" xfId="14" applyNumberFormat="1" applyFont="1" applyFill="1" applyBorder="1" applyAlignment="1">
      <alignment horizontal="center" vertical="center" wrapText="1"/>
    </xf>
    <xf numFmtId="0" fontId="8" fillId="9" borderId="2" xfId="14" applyFont="1" applyFill="1" applyBorder="1" applyAlignment="1">
      <alignment horizontal="center" vertical="center" wrapText="1"/>
    </xf>
    <xf numFmtId="0" fontId="8" fillId="9" borderId="2" xfId="14" applyFont="1" applyFill="1" applyBorder="1" applyAlignment="1">
      <alignment wrapText="1"/>
    </xf>
    <xf numFmtId="0" fontId="10" fillId="9" borderId="0" xfId="14" applyFont="1" applyFill="1"/>
    <xf numFmtId="1" fontId="17" fillId="9" borderId="2" xfId="14" applyNumberFormat="1" applyFont="1" applyFill="1" applyBorder="1" applyAlignment="1" applyProtection="1">
      <alignment horizontal="center" vertical="center" wrapText="1"/>
      <protection locked="0"/>
    </xf>
    <xf numFmtId="0" fontId="8" fillId="9" borderId="2" xfId="14" applyFont="1" applyFill="1" applyBorder="1" applyAlignment="1">
      <alignment vertical="center" wrapText="1"/>
    </xf>
    <xf numFmtId="0" fontId="8" fillId="9" borderId="0" xfId="14" applyFont="1" applyFill="1"/>
    <xf numFmtId="167" fontId="8" fillId="9" borderId="2" xfId="80" applyNumberFormat="1" applyFont="1" applyFill="1" applyBorder="1" applyAlignment="1">
      <alignment horizontal="center" vertical="center"/>
    </xf>
    <xf numFmtId="3" fontId="8" fillId="9" borderId="2" xfId="23" applyNumberFormat="1" applyFont="1" applyFill="1" applyBorder="1" applyAlignment="1">
      <alignment horizontal="center" vertical="center"/>
    </xf>
    <xf numFmtId="174" fontId="19" fillId="9" borderId="2" xfId="23" applyNumberFormat="1" applyFont="1" applyFill="1" applyBorder="1" applyAlignment="1">
      <alignment horizontal="center" vertical="center"/>
    </xf>
    <xf numFmtId="0" fontId="39" fillId="0" borderId="0" xfId="14" applyFont="1" applyAlignment="1">
      <alignment horizontal="left" vertical="center" wrapText="1"/>
    </xf>
    <xf numFmtId="0" fontId="29" fillId="0" borderId="2" xfId="14" applyFont="1" applyBorder="1" applyAlignment="1">
      <alignment horizontal="center" vertical="center" wrapText="1"/>
    </xf>
    <xf numFmtId="0" fontId="19" fillId="0" borderId="0" xfId="14" applyFont="1" applyAlignment="1">
      <alignment horizontal="center" vertical="center" wrapText="1"/>
    </xf>
    <xf numFmtId="180" fontId="19" fillId="0" borderId="2" xfId="14" applyNumberFormat="1" applyFont="1" applyBorder="1" applyAlignment="1">
      <alignment horizontal="center" vertical="center" wrapText="1"/>
    </xf>
    <xf numFmtId="180" fontId="19" fillId="0" borderId="1" xfId="14" applyNumberFormat="1" applyFont="1" applyBorder="1" applyAlignment="1">
      <alignment horizontal="center" vertical="center" wrapText="1"/>
    </xf>
    <xf numFmtId="180" fontId="19" fillId="0" borderId="4" xfId="14" applyNumberFormat="1" applyFont="1" applyBorder="1" applyAlignment="1">
      <alignment horizontal="center" vertical="center" wrapText="1"/>
    </xf>
    <xf numFmtId="180" fontId="19" fillId="0" borderId="3" xfId="14" applyNumberFormat="1" applyFont="1" applyBorder="1" applyAlignment="1">
      <alignment horizontal="center" vertical="center" wrapText="1"/>
    </xf>
    <xf numFmtId="166" fontId="3" fillId="0" borderId="1" xfId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wrapText="1"/>
    </xf>
    <xf numFmtId="14" fontId="9" fillId="0" borderId="2" xfId="0" applyNumberFormat="1" applyFont="1" applyBorder="1" applyAlignment="1">
      <alignment vertical="center" wrapText="1"/>
    </xf>
    <xf numFmtId="167" fontId="26" fillId="0" borderId="2" xfId="80" applyNumberFormat="1" applyFont="1" applyBorder="1" applyAlignment="1">
      <alignment horizontal="center" vertical="center" wrapText="1"/>
    </xf>
    <xf numFmtId="169" fontId="26" fillId="0" borderId="2" xfId="14" applyNumberFormat="1" applyFont="1" applyBorder="1" applyAlignment="1">
      <alignment horizontal="center" vertical="center" wrapText="1"/>
    </xf>
    <xf numFmtId="174" fontId="29" fillId="0" borderId="2" xfId="14" applyNumberFormat="1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14" fontId="26" fillId="0" borderId="2" xfId="14" applyNumberFormat="1" applyFont="1" applyBorder="1" applyAlignment="1">
      <alignment horizontal="center" vertical="center" wrapText="1"/>
    </xf>
    <xf numFmtId="174" fontId="19" fillId="0" borderId="2" xfId="23" applyNumberFormat="1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167" fontId="3" fillId="0" borderId="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7" fontId="3" fillId="3" borderId="2" xfId="1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wrapText="1"/>
    </xf>
    <xf numFmtId="167" fontId="10" fillId="9" borderId="2" xfId="80" applyNumberFormat="1" applyFont="1" applyFill="1" applyBorder="1" applyAlignment="1">
      <alignment horizontal="center" vertical="center"/>
    </xf>
    <xf numFmtId="169" fontId="10" fillId="9" borderId="2" xfId="80" applyNumberFormat="1" applyFont="1" applyFill="1" applyBorder="1" applyAlignment="1">
      <alignment horizontal="center" vertical="center"/>
    </xf>
    <xf numFmtId="174" fontId="19" fillId="9" borderId="2" xfId="23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 wrapText="1"/>
    </xf>
    <xf numFmtId="3" fontId="15" fillId="8" borderId="2" xfId="0" applyNumberFormat="1" applyFont="1" applyFill="1" applyBorder="1" applyAlignment="1">
      <alignment horizontal="center" vertical="center" wrapText="1"/>
    </xf>
    <xf numFmtId="49" fontId="27" fillId="0" borderId="2" xfId="14" applyNumberFormat="1" applyFont="1" applyBorder="1" applyAlignment="1">
      <alignment horizontal="center" vertical="center" wrapText="1"/>
    </xf>
    <xf numFmtId="49" fontId="26" fillId="11" borderId="2" xfId="14" applyNumberFormat="1" applyFont="1" applyFill="1" applyBorder="1" applyAlignment="1">
      <alignment horizontal="center" vertical="center" wrapText="1"/>
    </xf>
    <xf numFmtId="49" fontId="8" fillId="0" borderId="2" xfId="23" applyNumberFormat="1" applyFont="1" applyBorder="1" applyAlignment="1">
      <alignment horizontal="center" vertical="center"/>
    </xf>
    <xf numFmtId="49" fontId="10" fillId="0" borderId="2" xfId="14" applyNumberFormat="1" applyFont="1" applyBorder="1" applyAlignment="1">
      <alignment horizontal="center"/>
    </xf>
    <xf numFmtId="49" fontId="10" fillId="0" borderId="20" xfId="14" applyNumberFormat="1" applyFont="1" applyBorder="1" applyAlignment="1">
      <alignment horizontal="left"/>
    </xf>
    <xf numFmtId="49" fontId="27" fillId="9" borderId="2" xfId="14" applyNumberFormat="1" applyFont="1" applyFill="1" applyBorder="1" applyAlignment="1">
      <alignment horizontal="center" vertical="center" wrapText="1"/>
    </xf>
    <xf numFmtId="49" fontId="8" fillId="9" borderId="2" xfId="23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6" fontId="3" fillId="0" borderId="6" xfId="0" applyNumberFormat="1" applyFon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/>
    </xf>
    <xf numFmtId="0" fontId="0" fillId="0" borderId="6" xfId="0" applyBorder="1"/>
    <xf numFmtId="166" fontId="0" fillId="0" borderId="6" xfId="0" applyNumberFormat="1" applyBorder="1"/>
    <xf numFmtId="0" fontId="15" fillId="0" borderId="2" xfId="0" applyFont="1" applyBorder="1" applyAlignment="1">
      <alignment horizontal="center" vertical="center"/>
    </xf>
    <xf numFmtId="170" fontId="16" fillId="7" borderId="2" xfId="0" applyNumberFormat="1" applyFont="1" applyFill="1" applyBorder="1" applyAlignment="1">
      <alignment vertical="center" wrapText="1"/>
    </xf>
    <xf numFmtId="14" fontId="23" fillId="0" borderId="2" xfId="0" applyNumberFormat="1" applyFont="1" applyBorder="1" applyAlignment="1">
      <alignment wrapText="1"/>
    </xf>
    <xf numFmtId="16" fontId="3" fillId="0" borderId="2" xfId="0" applyNumberFormat="1" applyFont="1" applyBorder="1" applyAlignment="1">
      <alignment wrapText="1"/>
    </xf>
    <xf numFmtId="0" fontId="10" fillId="6" borderId="1" xfId="14" applyFont="1" applyFill="1" applyBorder="1" applyAlignment="1">
      <alignment horizontal="center" vertical="center" wrapText="1"/>
    </xf>
    <xf numFmtId="0" fontId="10" fillId="6" borderId="3" xfId="14" applyFont="1" applyFill="1" applyBorder="1" applyAlignment="1">
      <alignment horizontal="center" vertical="center" wrapText="1"/>
    </xf>
    <xf numFmtId="0" fontId="8" fillId="0" borderId="0" xfId="14" applyFont="1" applyAlignment="1">
      <alignment wrapText="1"/>
    </xf>
    <xf numFmtId="0" fontId="8" fillId="0" borderId="0" xfId="14" applyFont="1" applyAlignment="1">
      <alignment horizontal="center" wrapText="1"/>
    </xf>
    <xf numFmtId="0" fontId="10" fillId="8" borderId="0" xfId="14" applyFont="1" applyFill="1" applyAlignment="1">
      <alignment horizontal="left" wrapText="1"/>
    </xf>
    <xf numFmtId="0" fontId="8" fillId="0" borderId="2" xfId="14" applyFont="1" applyBorder="1" applyAlignment="1">
      <alignment horizontal="center" vertical="center"/>
    </xf>
    <xf numFmtId="1" fontId="8" fillId="0" borderId="8" xfId="14" applyNumberFormat="1" applyFont="1" applyBorder="1" applyAlignment="1">
      <alignment horizontal="center" vertical="center" wrapText="1"/>
    </xf>
    <xf numFmtId="49" fontId="27" fillId="6" borderId="2" xfId="14" applyNumberFormat="1" applyFont="1" applyFill="1" applyBorder="1" applyAlignment="1">
      <alignment horizontal="center" vertical="center" wrapText="1"/>
    </xf>
    <xf numFmtId="0" fontId="8" fillId="0" borderId="2" xfId="14" applyFont="1" applyBorder="1" applyAlignment="1">
      <alignment horizontal="center" wrapText="1"/>
    </xf>
    <xf numFmtId="0" fontId="8" fillId="13" borderId="2" xfId="14" applyFont="1" applyFill="1" applyBorder="1" applyAlignment="1">
      <alignment horizontal="center" vertical="center"/>
    </xf>
    <xf numFmtId="0" fontId="27" fillId="13" borderId="2" xfId="14" applyFont="1" applyFill="1" applyBorder="1" applyAlignment="1">
      <alignment horizontal="center" vertical="center" wrapText="1"/>
    </xf>
    <xf numFmtId="1" fontId="8" fillId="13" borderId="8" xfId="14" applyNumberFormat="1" applyFont="1" applyFill="1" applyBorder="1" applyAlignment="1">
      <alignment horizontal="center" vertical="center" wrapText="1"/>
    </xf>
    <xf numFmtId="166" fontId="8" fillId="13" borderId="2" xfId="80" applyFont="1" applyFill="1" applyBorder="1" applyAlignment="1">
      <alignment horizontal="center" vertical="center" wrapText="1"/>
    </xf>
    <xf numFmtId="167" fontId="27" fillId="13" borderId="2" xfId="80" applyNumberFormat="1" applyFont="1" applyFill="1" applyBorder="1" applyAlignment="1">
      <alignment horizontal="center" vertical="center" wrapText="1"/>
    </xf>
    <xf numFmtId="169" fontId="8" fillId="13" borderId="2" xfId="14" applyNumberFormat="1" applyFont="1" applyFill="1" applyBorder="1"/>
    <xf numFmtId="3" fontId="27" fillId="13" borderId="2" xfId="14" applyNumberFormat="1" applyFont="1" applyFill="1" applyBorder="1" applyAlignment="1">
      <alignment horizontal="center" vertical="center" wrapText="1"/>
    </xf>
    <xf numFmtId="49" fontId="27" fillId="13" borderId="2" xfId="14" applyNumberFormat="1" applyFont="1" applyFill="1" applyBorder="1" applyAlignment="1">
      <alignment horizontal="center" vertical="center" wrapText="1"/>
    </xf>
    <xf numFmtId="0" fontId="3" fillId="13" borderId="2" xfId="14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8" fillId="13" borderId="2" xfId="14" applyFont="1" applyFill="1" applyBorder="1" applyAlignment="1">
      <alignment horizontal="center" wrapText="1"/>
    </xf>
    <xf numFmtId="49" fontId="26" fillId="6" borderId="2" xfId="14" applyNumberFormat="1" applyFont="1" applyFill="1" applyBorder="1" applyAlignment="1">
      <alignment horizontal="center" vertical="center" wrapText="1"/>
    </xf>
    <xf numFmtId="167" fontId="10" fillId="0" borderId="2" xfId="80" applyNumberFormat="1" applyFont="1" applyBorder="1" applyAlignment="1">
      <alignment horizontal="center" vertical="center" wrapText="1"/>
    </xf>
    <xf numFmtId="3" fontId="8" fillId="0" borderId="2" xfId="14" applyNumberFormat="1" applyFont="1" applyBorder="1" applyAlignment="1">
      <alignment horizontal="center" vertical="center" wrapText="1"/>
    </xf>
    <xf numFmtId="49" fontId="10" fillId="6" borderId="2" xfId="14" applyNumberFormat="1" applyFont="1" applyFill="1" applyBorder="1" applyAlignment="1">
      <alignment horizontal="center" vertical="center" wrapText="1"/>
    </xf>
    <xf numFmtId="1" fontId="8" fillId="0" borderId="8" xfId="14" applyNumberFormat="1" applyFont="1" applyBorder="1" applyAlignment="1" applyProtection="1">
      <alignment horizontal="center" vertical="center" wrapText="1"/>
      <protection locked="0"/>
    </xf>
    <xf numFmtId="169" fontId="8" fillId="0" borderId="2" xfId="23" applyNumberFormat="1" applyFont="1" applyBorder="1" applyAlignment="1">
      <alignment horizontal="center" vertical="center"/>
    </xf>
    <xf numFmtId="0" fontId="27" fillId="0" borderId="2" xfId="14" applyFont="1" applyBorder="1" applyAlignment="1">
      <alignment vertical="center" wrapText="1"/>
    </xf>
    <xf numFmtId="169" fontId="27" fillId="0" borderId="2" xfId="14" applyNumberFormat="1" applyFont="1" applyBorder="1" applyAlignment="1">
      <alignment horizontal="center" vertical="center" wrapText="1"/>
    </xf>
    <xf numFmtId="0" fontId="27" fillId="0" borderId="3" xfId="14" applyFont="1" applyBorder="1" applyAlignment="1">
      <alignment horizontal="center" vertical="center" wrapText="1"/>
    </xf>
    <xf numFmtId="0" fontId="27" fillId="0" borderId="8" xfId="14" applyFont="1" applyBorder="1" applyAlignment="1">
      <alignment horizontal="center" vertical="center" wrapText="1"/>
    </xf>
    <xf numFmtId="167" fontId="27" fillId="0" borderId="3" xfId="80" applyNumberFormat="1" applyFont="1" applyBorder="1" applyAlignment="1">
      <alignment horizontal="center" vertical="center" wrapText="1"/>
    </xf>
    <xf numFmtId="169" fontId="8" fillId="0" borderId="3" xfId="14" applyNumberFormat="1" applyFont="1" applyBorder="1"/>
    <xf numFmtId="166" fontId="27" fillId="0" borderId="3" xfId="80" applyFont="1" applyBorder="1" applyAlignment="1">
      <alignment horizontal="center" vertical="center" wrapText="1"/>
    </xf>
    <xf numFmtId="49" fontId="10" fillId="6" borderId="2" xfId="23" applyNumberFormat="1" applyFont="1" applyFill="1" applyBorder="1" applyAlignment="1">
      <alignment horizontal="center" vertical="center"/>
    </xf>
    <xf numFmtId="1" fontId="8" fillId="0" borderId="2" xfId="14" applyNumberFormat="1" applyFont="1" applyBorder="1" applyAlignment="1" applyProtection="1">
      <alignment horizontal="center" vertical="center" wrapText="1"/>
      <protection locked="0"/>
    </xf>
    <xf numFmtId="0" fontId="8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 wrapText="1"/>
    </xf>
    <xf numFmtId="1" fontId="31" fillId="0" borderId="0" xfId="14" applyNumberFormat="1" applyFont="1" applyAlignment="1" applyProtection="1">
      <alignment horizontal="center" vertical="center" wrapText="1"/>
      <protection locked="0"/>
    </xf>
    <xf numFmtId="166" fontId="8" fillId="0" borderId="0" xfId="80" applyFont="1" applyAlignment="1">
      <alignment horizontal="center" vertical="center"/>
    </xf>
    <xf numFmtId="0" fontId="8" fillId="0" borderId="0" xfId="23" applyFont="1" applyAlignment="1">
      <alignment horizontal="center" vertical="center"/>
    </xf>
    <xf numFmtId="167" fontId="27" fillId="0" borderId="0" xfId="80" applyNumberFormat="1" applyFont="1" applyAlignment="1">
      <alignment horizontal="center" vertical="center" wrapText="1"/>
    </xf>
    <xf numFmtId="169" fontId="8" fillId="0" borderId="0" xfId="14" applyNumberFormat="1" applyFont="1"/>
    <xf numFmtId="3" fontId="27" fillId="0" borderId="0" xfId="14" applyNumberFormat="1" applyFont="1" applyAlignment="1">
      <alignment horizontal="center" vertical="center" wrapText="1"/>
    </xf>
    <xf numFmtId="49" fontId="28" fillId="0" borderId="0" xfId="14" applyNumberFormat="1" applyFont="1" applyAlignment="1">
      <alignment horizontal="center" vertical="center" wrapText="1"/>
    </xf>
    <xf numFmtId="3" fontId="28" fillId="0" borderId="0" xfId="14" applyNumberFormat="1" applyFont="1" applyAlignment="1">
      <alignment horizontal="center" vertical="center" wrapText="1"/>
    </xf>
    <xf numFmtId="0" fontId="8" fillId="0" borderId="0" xfId="14" applyFont="1" applyAlignment="1">
      <alignment horizontal="center" vertical="center" wrapText="1"/>
    </xf>
    <xf numFmtId="0" fontId="10" fillId="13" borderId="2" xfId="14" applyFont="1" applyFill="1" applyBorder="1" applyAlignment="1">
      <alignment horizontal="center" vertical="center"/>
    </xf>
    <xf numFmtId="0" fontId="26" fillId="13" borderId="2" xfId="14" applyFont="1" applyFill="1" applyBorder="1" applyAlignment="1">
      <alignment horizontal="center" vertical="center" wrapText="1"/>
    </xf>
    <xf numFmtId="1" fontId="10" fillId="13" borderId="8" xfId="14" applyNumberFormat="1" applyFont="1" applyFill="1" applyBorder="1" applyAlignment="1">
      <alignment horizontal="center" vertical="center" wrapText="1"/>
    </xf>
    <xf numFmtId="166" fontId="10" fillId="13" borderId="2" xfId="80" applyFont="1" applyFill="1" applyBorder="1" applyAlignment="1">
      <alignment horizontal="center" vertical="center" wrapText="1"/>
    </xf>
    <xf numFmtId="167" fontId="26" fillId="13" borderId="2" xfId="80" applyNumberFormat="1" applyFont="1" applyFill="1" applyBorder="1" applyAlignment="1">
      <alignment horizontal="center" vertical="center" wrapText="1"/>
    </xf>
    <xf numFmtId="169" fontId="10" fillId="13" borderId="2" xfId="14" applyNumberFormat="1" applyFont="1" applyFill="1" applyBorder="1"/>
    <xf numFmtId="3" fontId="26" fillId="13" borderId="2" xfId="14" applyNumberFormat="1" applyFont="1" applyFill="1" applyBorder="1" applyAlignment="1">
      <alignment horizontal="center" vertical="center" wrapText="1"/>
    </xf>
    <xf numFmtId="49" fontId="26" fillId="13" borderId="2" xfId="14" applyNumberFormat="1" applyFont="1" applyFill="1" applyBorder="1" applyAlignment="1">
      <alignment horizontal="center" vertical="center" wrapText="1"/>
    </xf>
    <xf numFmtId="0" fontId="9" fillId="13" borderId="2" xfId="14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10" fillId="13" borderId="2" xfId="14" applyFont="1" applyFill="1" applyBorder="1" applyAlignment="1">
      <alignment horizontal="center" wrapText="1"/>
    </xf>
    <xf numFmtId="166" fontId="8" fillId="0" borderId="3" xfId="80" applyFont="1" applyBorder="1" applyAlignment="1">
      <alignment horizontal="center" vertical="center" wrapText="1"/>
    </xf>
    <xf numFmtId="166" fontId="8" fillId="3" borderId="2" xfId="80" applyFont="1" applyFill="1" applyBorder="1" applyAlignment="1">
      <alignment horizontal="center" vertical="center" wrapText="1"/>
    </xf>
    <xf numFmtId="166" fontId="8" fillId="5" borderId="2" xfId="80" applyFont="1" applyFill="1" applyBorder="1" applyAlignment="1">
      <alignment horizontal="center" vertical="center" wrapText="1"/>
    </xf>
    <xf numFmtId="14" fontId="8" fillId="0" borderId="2" xfId="80" applyNumberFormat="1" applyFont="1" applyBorder="1" applyAlignment="1">
      <alignment horizontal="center" vertical="center" wrapText="1"/>
    </xf>
    <xf numFmtId="166" fontId="8" fillId="2" borderId="2" xfId="80" applyFont="1" applyFill="1" applyBorder="1" applyAlignment="1">
      <alignment horizontal="center" vertical="center" wrapText="1"/>
    </xf>
    <xf numFmtId="0" fontId="8" fillId="3" borderId="2" xfId="23" applyFont="1" applyFill="1" applyBorder="1" applyAlignment="1">
      <alignment horizontal="center" vertical="center" wrapText="1"/>
    </xf>
    <xf numFmtId="0" fontId="21" fillId="0" borderId="0" xfId="0" applyFont="1"/>
    <xf numFmtId="3" fontId="27" fillId="0" borderId="3" xfId="14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8" fillId="0" borderId="2" xfId="80" applyNumberFormat="1" applyFont="1" applyBorder="1" applyAlignment="1">
      <alignment horizontal="center" vertical="center" wrapText="1"/>
    </xf>
    <xf numFmtId="49" fontId="8" fillId="6" borderId="2" xfId="14" applyNumberFormat="1" applyFont="1" applyFill="1" applyBorder="1" applyAlignment="1">
      <alignment horizontal="center" vertical="center" wrapText="1"/>
    </xf>
    <xf numFmtId="3" fontId="8" fillId="6" borderId="2" xfId="14" applyNumberFormat="1" applyFont="1" applyFill="1" applyBorder="1" applyAlignment="1">
      <alignment horizontal="center" vertical="center" wrapText="1"/>
    </xf>
    <xf numFmtId="0" fontId="8" fillId="13" borderId="2" xfId="14" applyFont="1" applyFill="1" applyBorder="1" applyAlignment="1">
      <alignment horizontal="center" vertical="center" wrapText="1"/>
    </xf>
    <xf numFmtId="167" fontId="8" fillId="13" borderId="2" xfId="80" applyNumberFormat="1" applyFont="1" applyFill="1" applyBorder="1" applyAlignment="1">
      <alignment horizontal="center" vertical="center" wrapText="1"/>
    </xf>
    <xf numFmtId="3" fontId="8" fillId="13" borderId="2" xfId="14" applyNumberFormat="1" applyFont="1" applyFill="1" applyBorder="1" applyAlignment="1">
      <alignment horizontal="center" vertical="center" wrapText="1"/>
    </xf>
    <xf numFmtId="49" fontId="8" fillId="13" borderId="2" xfId="14" applyNumberFormat="1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0" borderId="3" xfId="14" applyFont="1" applyBorder="1" applyAlignment="1">
      <alignment horizontal="center" vertical="center" wrapText="1"/>
    </xf>
    <xf numFmtId="0" fontId="8" fillId="0" borderId="2" xfId="14" applyFont="1" applyBorder="1" applyAlignment="1">
      <alignment vertical="center" wrapText="1"/>
    </xf>
    <xf numFmtId="169" fontId="8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167" fontId="8" fillId="0" borderId="0" xfId="80" applyNumberFormat="1" applyFont="1" applyAlignment="1">
      <alignment horizontal="center" vertical="center" wrapText="1"/>
    </xf>
    <xf numFmtId="3" fontId="8" fillId="0" borderId="0" xfId="14" applyNumberFormat="1" applyFont="1" applyAlignment="1">
      <alignment horizontal="center" vertical="center" wrapText="1"/>
    </xf>
    <xf numFmtId="49" fontId="31" fillId="0" borderId="0" xfId="14" applyNumberFormat="1" applyFont="1" applyAlignment="1">
      <alignment horizontal="center" vertical="center" wrapText="1"/>
    </xf>
    <xf numFmtId="3" fontId="31" fillId="0" borderId="0" xfId="14" applyNumberFormat="1" applyFont="1" applyAlignment="1">
      <alignment horizontal="center" vertical="center" wrapText="1"/>
    </xf>
    <xf numFmtId="0" fontId="10" fillId="13" borderId="2" xfId="14" applyFont="1" applyFill="1" applyBorder="1" applyAlignment="1">
      <alignment horizontal="center" vertical="center" wrapText="1"/>
    </xf>
    <xf numFmtId="167" fontId="10" fillId="13" borderId="2" xfId="80" applyNumberFormat="1" applyFont="1" applyFill="1" applyBorder="1" applyAlignment="1">
      <alignment horizontal="center" vertical="center" wrapText="1"/>
    </xf>
    <xf numFmtId="3" fontId="10" fillId="13" borderId="2" xfId="14" applyNumberFormat="1" applyFont="1" applyFill="1" applyBorder="1" applyAlignment="1">
      <alignment horizontal="center" vertical="center" wrapText="1"/>
    </xf>
    <xf numFmtId="49" fontId="10" fillId="13" borderId="2" xfId="14" applyNumberFormat="1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167" fontId="3" fillId="5" borderId="2" xfId="1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49" fontId="8" fillId="0" borderId="0" xfId="14" applyNumberFormat="1" applyFont="1"/>
    <xf numFmtId="170" fontId="3" fillId="8" borderId="2" xfId="0" applyNumberFormat="1" applyFont="1" applyFill="1" applyBorder="1" applyAlignment="1">
      <alignment horizontal="center" vertical="center"/>
    </xf>
    <xf numFmtId="169" fontId="8" fillId="0" borderId="2" xfId="14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0" fontId="8" fillId="6" borderId="6" xfId="14" applyFont="1" applyFill="1" applyBorder="1" applyAlignment="1">
      <alignment horizontal="center" vertical="center" wrapText="1"/>
    </xf>
    <xf numFmtId="0" fontId="30" fillId="6" borderId="6" xfId="14" applyFont="1" applyFill="1" applyBorder="1" applyAlignment="1">
      <alignment horizontal="center" vertical="center" wrapText="1"/>
    </xf>
    <xf numFmtId="0" fontId="8" fillId="6" borderId="6" xfId="14" applyFont="1" applyFill="1" applyBorder="1"/>
    <xf numFmtId="3" fontId="30" fillId="6" borderId="6" xfId="14" applyNumberFormat="1" applyFont="1" applyFill="1" applyBorder="1" applyAlignment="1">
      <alignment horizontal="center" vertical="center" wrapText="1"/>
    </xf>
    <xf numFmtId="3" fontId="28" fillId="6" borderId="6" xfId="14" applyNumberFormat="1" applyFont="1" applyFill="1" applyBorder="1" applyAlignment="1">
      <alignment horizontal="center" vertical="center" wrapText="1"/>
    </xf>
    <xf numFmtId="3" fontId="17" fillId="6" borderId="6" xfId="80" applyNumberFormat="1" applyFont="1" applyFill="1" applyBorder="1"/>
    <xf numFmtId="0" fontId="8" fillId="6" borderId="6" xfId="14" applyFont="1" applyFill="1" applyBorder="1" applyAlignment="1">
      <alignment wrapText="1"/>
    </xf>
    <xf numFmtId="0" fontId="0" fillId="6" borderId="6" xfId="0" applyFill="1" applyBorder="1"/>
    <xf numFmtId="0" fontId="0" fillId="6" borderId="8" xfId="0" applyFill="1" applyBorder="1"/>
    <xf numFmtId="1" fontId="17" fillId="6" borderId="2" xfId="14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14" applyNumberFormat="1" applyFont="1" applyBorder="1" applyAlignment="1">
      <alignment textRotation="90" wrapText="1"/>
    </xf>
    <xf numFmtId="1" fontId="10" fillId="6" borderId="2" xfId="14" applyNumberFormat="1" applyFont="1" applyFill="1" applyBorder="1" applyAlignment="1">
      <alignment horizontal="center" vertical="center" textRotation="90" wrapText="1"/>
    </xf>
    <xf numFmtId="1" fontId="13" fillId="0" borderId="14" xfId="14" applyNumberFormat="1" applyFont="1" applyBorder="1" applyAlignment="1">
      <alignment vertical="top" textRotation="255" wrapText="1"/>
    </xf>
    <xf numFmtId="1" fontId="13" fillId="0" borderId="0" xfId="14" applyNumberFormat="1" applyFont="1" applyAlignment="1">
      <alignment vertical="top" textRotation="255" wrapText="1"/>
    </xf>
    <xf numFmtId="1" fontId="10" fillId="0" borderId="0" xfId="14" applyNumberFormat="1" applyFont="1" applyAlignment="1">
      <alignment horizontal="center" vertical="center" textRotation="90" wrapText="1"/>
    </xf>
    <xf numFmtId="1" fontId="10" fillId="6" borderId="0" xfId="14" applyNumberFormat="1" applyFont="1" applyFill="1" applyAlignment="1">
      <alignment horizontal="center" vertical="center" textRotation="90" wrapText="1"/>
    </xf>
    <xf numFmtId="14" fontId="10" fillId="6" borderId="2" xfId="14" applyNumberFormat="1" applyFont="1" applyFill="1" applyBorder="1" applyAlignment="1">
      <alignment horizontal="center"/>
    </xf>
    <xf numFmtId="0" fontId="8" fillId="6" borderId="2" xfId="14" applyFont="1" applyFill="1" applyBorder="1" applyAlignment="1">
      <alignment horizontal="center"/>
    </xf>
    <xf numFmtId="3" fontId="28" fillId="0" borderId="2" xfId="14" applyNumberFormat="1" applyFont="1" applyBorder="1" applyAlignment="1">
      <alignment horizontal="center" vertical="center" wrapText="1"/>
    </xf>
    <xf numFmtId="0" fontId="8" fillId="0" borderId="6" xfId="14" applyFont="1" applyBorder="1" applyAlignment="1">
      <alignment horizontal="center" vertical="center" wrapText="1"/>
    </xf>
    <xf numFmtId="0" fontId="8" fillId="0" borderId="2" xfId="14" applyFont="1" applyBorder="1" applyAlignment="1">
      <alignment wrapText="1"/>
    </xf>
    <xf numFmtId="3" fontId="30" fillId="0" borderId="2" xfId="14" applyNumberFormat="1" applyFont="1" applyBorder="1" applyAlignment="1">
      <alignment horizontal="center" vertical="center" wrapText="1"/>
    </xf>
    <xf numFmtId="0" fontId="10" fillId="0" borderId="2" xfId="14" applyFont="1" applyBorder="1" applyAlignment="1">
      <alignment wrapText="1"/>
    </xf>
    <xf numFmtId="0" fontId="17" fillId="0" borderId="2" xfId="14" applyFont="1" applyBorder="1"/>
    <xf numFmtId="0" fontId="10" fillId="0" borderId="0" xfId="14" applyFont="1" applyAlignment="1">
      <alignment horizontal="center" vertical="center" wrapText="1"/>
    </xf>
    <xf numFmtId="0" fontId="29" fillId="6" borderId="2" xfId="14" applyFont="1" applyFill="1" applyBorder="1" applyAlignment="1">
      <alignment wrapText="1"/>
    </xf>
    <xf numFmtId="0" fontId="10" fillId="6" borderId="2" xfId="14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49" fontId="8" fillId="0" borderId="2" xfId="14" applyNumberFormat="1" applyFont="1" applyBorder="1"/>
    <xf numFmtId="1" fontId="8" fillId="4" borderId="0" xfId="14" applyNumberFormat="1" applyFont="1" applyFill="1" applyAlignment="1">
      <alignment horizontal="center" vertical="center" textRotation="90" wrapText="1"/>
    </xf>
    <xf numFmtId="0" fontId="9" fillId="6" borderId="8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167" fontId="27" fillId="6" borderId="2" xfId="80" applyNumberFormat="1" applyFont="1" applyFill="1" applyBorder="1" applyAlignment="1">
      <alignment horizontal="center" vertical="center" wrapText="1"/>
    </xf>
    <xf numFmtId="166" fontId="8" fillId="6" borderId="2" xfId="80" applyFont="1" applyFill="1" applyBorder="1" applyAlignment="1">
      <alignment horizontal="right"/>
    </xf>
    <xf numFmtId="169" fontId="8" fillId="6" borderId="2" xfId="14" applyNumberFormat="1" applyFont="1" applyFill="1" applyBorder="1" applyAlignment="1">
      <alignment horizontal="center" vertical="center"/>
    </xf>
    <xf numFmtId="0" fontId="4" fillId="0" borderId="0" xfId="14"/>
    <xf numFmtId="0" fontId="3" fillId="0" borderId="0" xfId="14" applyFont="1"/>
    <xf numFmtId="0" fontId="3" fillId="0" borderId="0" xfId="14" applyFont="1" applyAlignment="1">
      <alignment wrapText="1"/>
    </xf>
    <xf numFmtId="166" fontId="10" fillId="0" borderId="2" xfId="80" applyFont="1" applyBorder="1" applyAlignment="1">
      <alignment horizontal="center" vertical="center" wrapText="1"/>
    </xf>
    <xf numFmtId="0" fontId="10" fillId="14" borderId="0" xfId="14" applyFont="1" applyFill="1"/>
    <xf numFmtId="0" fontId="8" fillId="14" borderId="0" xfId="14" applyFont="1" applyFill="1"/>
    <xf numFmtId="0" fontId="8" fillId="0" borderId="6" xfId="14" applyFont="1" applyBorder="1" applyAlignment="1">
      <alignment horizontal="center" wrapText="1"/>
    </xf>
    <xf numFmtId="0" fontId="8" fillId="13" borderId="6" xfId="14" applyFont="1" applyFill="1" applyBorder="1" applyAlignment="1">
      <alignment horizontal="center" wrapText="1"/>
    </xf>
    <xf numFmtId="3" fontId="27" fillId="0" borderId="10" xfId="14" applyNumberFormat="1" applyFont="1" applyBorder="1" applyAlignment="1">
      <alignment horizontal="center" vertical="center" wrapText="1"/>
    </xf>
    <xf numFmtId="3" fontId="26" fillId="0" borderId="6" xfId="14" applyNumberFormat="1" applyFont="1" applyBorder="1" applyAlignment="1">
      <alignment horizontal="center" vertical="center" wrapText="1"/>
    </xf>
    <xf numFmtId="0" fontId="8" fillId="0" borderId="9" xfId="14" applyFont="1" applyBorder="1" applyAlignment="1">
      <alignment horizontal="center" wrapText="1"/>
    </xf>
    <xf numFmtId="0" fontId="10" fillId="13" borderId="6" xfId="14" applyFont="1" applyFill="1" applyBorder="1" applyAlignment="1">
      <alignment horizontal="center" wrapText="1"/>
    </xf>
    <xf numFmtId="0" fontId="25" fillId="0" borderId="2" xfId="14" applyFont="1" applyBorder="1"/>
    <xf numFmtId="1" fontId="3" fillId="0" borderId="2" xfId="0" applyNumberFormat="1" applyFont="1" applyBorder="1" applyAlignment="1">
      <alignment horizontal="center" vertical="center"/>
    </xf>
    <xf numFmtId="16" fontId="26" fillId="0" borderId="2" xfId="14" applyNumberFormat="1" applyFont="1" applyBorder="1" applyAlignment="1">
      <alignment horizontal="center" vertical="center" wrapText="1"/>
    </xf>
    <xf numFmtId="166" fontId="8" fillId="7" borderId="2" xfId="80" applyFont="1" applyFill="1" applyBorder="1" applyAlignment="1">
      <alignment horizontal="center" vertical="center" wrapText="1"/>
    </xf>
    <xf numFmtId="166" fontId="8" fillId="12" borderId="2" xfId="80" applyFont="1" applyFill="1" applyBorder="1" applyAlignment="1">
      <alignment horizontal="center" vertical="center" wrapText="1"/>
    </xf>
    <xf numFmtId="0" fontId="10" fillId="0" borderId="1" xfId="14" applyFont="1" applyBorder="1" applyAlignment="1">
      <alignment horizontal="center" textRotation="180"/>
    </xf>
    <xf numFmtId="0" fontId="10" fillId="0" borderId="3" xfId="14" applyFont="1" applyBorder="1" applyAlignment="1">
      <alignment horizontal="center" textRotation="180"/>
    </xf>
    <xf numFmtId="0" fontId="8" fillId="13" borderId="2" xfId="14" applyFont="1" applyFill="1" applyBorder="1" applyAlignment="1">
      <alignment horizontal="center"/>
    </xf>
    <xf numFmtId="0" fontId="8" fillId="0" borderId="0" xfId="14" applyFont="1" applyAlignment="1">
      <alignment horizontal="center"/>
    </xf>
    <xf numFmtId="0" fontId="10" fillId="13" borderId="2" xfId="14" applyFont="1" applyFill="1" applyBorder="1" applyAlignment="1">
      <alignment horizontal="center"/>
    </xf>
    <xf numFmtId="0" fontId="19" fillId="0" borderId="0" xfId="14" applyFont="1"/>
    <xf numFmtId="2" fontId="10" fillId="0" borderId="1" xfId="14" applyNumberFormat="1" applyFont="1" applyBorder="1" applyAlignment="1">
      <alignment horizontal="center" vertical="center" wrapText="1"/>
    </xf>
    <xf numFmtId="166" fontId="10" fillId="0" borderId="1" xfId="80" applyFont="1" applyBorder="1" applyAlignment="1">
      <alignment horizontal="center" vertical="center" wrapText="1"/>
    </xf>
    <xf numFmtId="0" fontId="10" fillId="0" borderId="1" xfId="14" applyFont="1" applyBorder="1" applyAlignment="1">
      <alignment horizontal="center" vertical="center" wrapText="1"/>
    </xf>
    <xf numFmtId="0" fontId="25" fillId="0" borderId="0" xfId="14" applyFont="1" applyAlignment="1">
      <alignment horizontal="center"/>
    </xf>
    <xf numFmtId="166" fontId="8" fillId="0" borderId="2" xfId="80" applyFont="1" applyBorder="1" applyAlignment="1">
      <alignment vertical="center" wrapText="1"/>
    </xf>
    <xf numFmtId="167" fontId="8" fillId="0" borderId="2" xfId="1" applyNumberFormat="1" applyFont="1" applyBorder="1" applyAlignment="1">
      <alignment wrapText="1"/>
    </xf>
    <xf numFmtId="2" fontId="8" fillId="0" borderId="0" xfId="14" applyNumberFormat="1" applyFont="1"/>
    <xf numFmtId="167" fontId="8" fillId="0" borderId="0" xfId="1" applyNumberFormat="1" applyFont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67" fontId="14" fillId="0" borderId="2" xfId="1" applyNumberFormat="1" applyFont="1" applyBorder="1" applyAlignment="1">
      <alignment vertical="center" wrapText="1"/>
    </xf>
    <xf numFmtId="166" fontId="8" fillId="0" borderId="6" xfId="80" applyFont="1" applyBorder="1" applyAlignment="1">
      <alignment horizontal="center" vertical="center" wrapText="1"/>
    </xf>
    <xf numFmtId="166" fontId="0" fillId="0" borderId="0" xfId="1" applyFont="1"/>
    <xf numFmtId="0" fontId="27" fillId="7" borderId="2" xfId="14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wrapText="1"/>
    </xf>
    <xf numFmtId="0" fontId="15" fillId="9" borderId="8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textRotation="90" wrapText="1"/>
    </xf>
    <xf numFmtId="2" fontId="17" fillId="0" borderId="27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166" fontId="31" fillId="0" borderId="30" xfId="0" applyNumberFormat="1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3" fontId="28" fillId="0" borderId="30" xfId="0" applyNumberFormat="1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49" fontId="31" fillId="0" borderId="30" xfId="0" applyNumberFormat="1" applyFont="1" applyBorder="1" applyAlignment="1">
      <alignment horizontal="center" vertical="center" wrapText="1"/>
    </xf>
    <xf numFmtId="3" fontId="31" fillId="0" borderId="30" xfId="0" applyNumberFormat="1" applyFont="1" applyBorder="1" applyAlignment="1">
      <alignment horizontal="center" vertical="center" wrapText="1"/>
    </xf>
    <xf numFmtId="3" fontId="31" fillId="0" borderId="31" xfId="0" applyNumberFormat="1" applyFont="1" applyBorder="1" applyAlignment="1">
      <alignment horizontal="center" vertical="center" wrapText="1"/>
    </xf>
    <xf numFmtId="1" fontId="31" fillId="0" borderId="30" xfId="0" applyNumberFormat="1" applyFont="1" applyBorder="1" applyAlignment="1" applyProtection="1">
      <alignment horizontal="center" vertical="center" wrapText="1"/>
      <protection locked="0"/>
    </xf>
    <xf numFmtId="166" fontId="31" fillId="0" borderId="30" xfId="0" applyNumberFormat="1" applyFont="1" applyBorder="1" applyAlignment="1">
      <alignment horizontal="center" vertical="center"/>
    </xf>
    <xf numFmtId="166" fontId="28" fillId="0" borderId="30" xfId="0" applyNumberFormat="1" applyFont="1" applyBorder="1" applyAlignment="1">
      <alignment horizontal="center" vertical="center" wrapText="1"/>
    </xf>
    <xf numFmtId="3" fontId="31" fillId="0" borderId="30" xfId="0" applyNumberFormat="1" applyFont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/>
    </xf>
    <xf numFmtId="166" fontId="31" fillId="15" borderId="30" xfId="0" applyNumberFormat="1" applyFont="1" applyFill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 wrapText="1"/>
    </xf>
    <xf numFmtId="1" fontId="31" fillId="15" borderId="30" xfId="0" applyNumberFormat="1" applyFont="1" applyFill="1" applyBorder="1" applyAlignment="1">
      <alignment horizontal="center" vertical="center" wrapText="1"/>
    </xf>
    <xf numFmtId="0" fontId="31" fillId="15" borderId="30" xfId="0" applyFont="1" applyFill="1" applyBorder="1" applyAlignment="1">
      <alignment horizontal="center" vertical="center" wrapText="1"/>
    </xf>
    <xf numFmtId="49" fontId="28" fillId="15" borderId="30" xfId="0" applyNumberFormat="1" applyFont="1" applyFill="1" applyBorder="1" applyAlignment="1">
      <alignment horizontal="center" vertical="center" wrapText="1"/>
    </xf>
    <xf numFmtId="3" fontId="28" fillId="15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3" fontId="28" fillId="0" borderId="31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1" fontId="31" fillId="0" borderId="33" xfId="0" applyNumberFormat="1" applyFont="1" applyBorder="1" applyAlignment="1">
      <alignment horizontal="center" vertical="center" wrapText="1"/>
    </xf>
    <xf numFmtId="16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3" fontId="31" fillId="0" borderId="33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166" fontId="31" fillId="0" borderId="33" xfId="0" applyNumberFormat="1" applyFont="1" applyBorder="1" applyAlignment="1">
      <alignment horizontal="center" vertical="center"/>
    </xf>
    <xf numFmtId="3" fontId="28" fillId="0" borderId="33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2" fillId="5" borderId="8" xfId="0" applyFont="1" applyFill="1" applyBorder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49" fontId="42" fillId="0" borderId="35" xfId="0" applyNumberFormat="1" applyFont="1" applyBorder="1" applyAlignment="1">
      <alignment horizontal="center" vertical="center"/>
    </xf>
    <xf numFmtId="166" fontId="42" fillId="0" borderId="35" xfId="0" applyNumberFormat="1" applyFont="1" applyBorder="1" applyAlignment="1">
      <alignment horizontal="center" vertical="center"/>
    </xf>
    <xf numFmtId="3" fontId="43" fillId="0" borderId="35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" fontId="42" fillId="0" borderId="35" xfId="0" applyNumberFormat="1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1" fontId="43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171" fontId="8" fillId="0" borderId="35" xfId="1" applyNumberFormat="1" applyFont="1" applyBorder="1" applyAlignment="1">
      <alignment horizontal="right" vertical="center" wrapText="1"/>
    </xf>
    <xf numFmtId="170" fontId="8" fillId="0" borderId="35" xfId="1" applyNumberFormat="1" applyFont="1" applyBorder="1" applyAlignment="1">
      <alignment horizontal="right" vertical="center" wrapText="1"/>
    </xf>
    <xf numFmtId="0" fontId="19" fillId="0" borderId="35" xfId="0" applyFont="1" applyBorder="1" applyAlignment="1">
      <alignment wrapText="1"/>
    </xf>
    <xf numFmtId="170" fontId="3" fillId="0" borderId="2" xfId="0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9" fillId="0" borderId="4" xfId="14" applyFont="1" applyBorder="1" applyAlignment="1">
      <alignment horizontal="center" vertical="center"/>
    </xf>
    <xf numFmtId="0" fontId="19" fillId="0" borderId="4" xfId="14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6" xfId="14" applyFont="1" applyBorder="1" applyAlignment="1">
      <alignment horizontal="center" wrapText="1"/>
    </xf>
    <xf numFmtId="0" fontId="27" fillId="0" borderId="36" xfId="14" applyFont="1" applyBorder="1" applyAlignment="1">
      <alignment horizontal="center" vertical="center" wrapText="1"/>
    </xf>
    <xf numFmtId="0" fontId="8" fillId="0" borderId="22" xfId="14" applyFont="1" applyBorder="1" applyAlignment="1">
      <alignment horizontal="center" vertical="center"/>
    </xf>
    <xf numFmtId="0" fontId="8" fillId="0" borderId="36" xfId="23" applyFont="1" applyBorder="1" applyAlignment="1">
      <alignment horizontal="center" vertical="center"/>
    </xf>
    <xf numFmtId="167" fontId="27" fillId="0" borderId="36" xfId="80" applyNumberFormat="1" applyFont="1" applyBorder="1" applyAlignment="1">
      <alignment horizontal="center" vertical="center" wrapText="1"/>
    </xf>
    <xf numFmtId="3" fontId="27" fillId="0" borderId="36" xfId="14" applyNumberFormat="1" applyFont="1" applyBorder="1" applyAlignment="1">
      <alignment horizontal="center" vertical="center" wrapText="1"/>
    </xf>
    <xf numFmtId="0" fontId="8" fillId="0" borderId="36" xfId="14" applyFont="1" applyBorder="1" applyAlignment="1">
      <alignment horizontal="center" vertical="center" wrapText="1"/>
    </xf>
    <xf numFmtId="0" fontId="8" fillId="0" borderId="36" xfId="14" applyFont="1" applyBorder="1"/>
    <xf numFmtId="0" fontId="10" fillId="0" borderId="36" xfId="14" applyFont="1" applyBorder="1" applyAlignment="1">
      <alignment horizontal="center" vertical="center" wrapText="1"/>
    </xf>
    <xf numFmtId="49" fontId="27" fillId="0" borderId="36" xfId="14" applyNumberFormat="1" applyFont="1" applyBorder="1" applyAlignment="1">
      <alignment horizontal="center" vertical="center" wrapText="1"/>
    </xf>
    <xf numFmtId="166" fontId="8" fillId="0" borderId="36" xfId="80" applyFont="1" applyBorder="1" applyAlignment="1">
      <alignment horizontal="center" vertical="center" wrapText="1"/>
    </xf>
    <xf numFmtId="166" fontId="8" fillId="3" borderId="36" xfId="80" applyFont="1" applyFill="1" applyBorder="1" applyAlignment="1">
      <alignment horizontal="center" vertical="center" wrapText="1"/>
    </xf>
    <xf numFmtId="0" fontId="8" fillId="13" borderId="22" xfId="14" applyFont="1" applyFill="1" applyBorder="1" applyAlignment="1">
      <alignment horizontal="center" vertical="center"/>
    </xf>
    <xf numFmtId="0" fontId="26" fillId="13" borderId="36" xfId="14" applyFont="1" applyFill="1" applyBorder="1" applyAlignment="1">
      <alignment horizontal="center" vertical="center" wrapText="1"/>
    </xf>
    <xf numFmtId="166" fontId="10" fillId="13" borderId="36" xfId="80" applyFont="1" applyFill="1" applyBorder="1" applyAlignment="1">
      <alignment horizontal="center" vertical="center" wrapText="1"/>
    </xf>
    <xf numFmtId="166" fontId="8" fillId="0" borderId="36" xfId="80" applyFont="1" applyBorder="1" applyAlignment="1">
      <alignment horizontal="center" vertical="center"/>
    </xf>
    <xf numFmtId="49" fontId="8" fillId="0" borderId="36" xfId="23" applyNumberFormat="1" applyFont="1" applyBorder="1" applyAlignment="1">
      <alignment horizontal="center" vertical="center"/>
    </xf>
    <xf numFmtId="0" fontId="26" fillId="13" borderId="16" xfId="14" applyFont="1" applyFill="1" applyBorder="1" applyAlignment="1">
      <alignment horizontal="center" vertical="center" wrapText="1"/>
    </xf>
    <xf numFmtId="49" fontId="26" fillId="13" borderId="16" xfId="14" applyNumberFormat="1" applyFont="1" applyFill="1" applyBorder="1" applyAlignment="1">
      <alignment horizontal="center" vertical="center" wrapText="1"/>
    </xf>
    <xf numFmtId="166" fontId="10" fillId="13" borderId="16" xfId="80" applyFont="1" applyFill="1" applyBorder="1" applyAlignment="1">
      <alignment horizontal="center" vertical="center" wrapText="1"/>
    </xf>
    <xf numFmtId="0" fontId="8" fillId="0" borderId="23" xfId="14" applyFont="1" applyBorder="1" applyAlignment="1">
      <alignment horizontal="center" vertical="center"/>
    </xf>
    <xf numFmtId="0" fontId="27" fillId="0" borderId="12" xfId="14" applyFont="1" applyBorder="1" applyAlignment="1">
      <alignment horizontal="center" vertical="center" wrapText="1"/>
    </xf>
    <xf numFmtId="166" fontId="10" fillId="0" borderId="36" xfId="80" applyFont="1" applyBorder="1" applyAlignment="1">
      <alignment horizontal="center" vertical="center" wrapText="1"/>
    </xf>
    <xf numFmtId="166" fontId="8" fillId="0" borderId="12" xfId="80" applyFont="1" applyBorder="1" applyAlignment="1">
      <alignment horizontal="center" vertical="center" wrapText="1"/>
    </xf>
    <xf numFmtId="0" fontId="8" fillId="0" borderId="24" xfId="14" applyFont="1" applyBorder="1" applyAlignment="1">
      <alignment horizontal="center" vertical="center"/>
    </xf>
    <xf numFmtId="0" fontId="27" fillId="0" borderId="35" xfId="14" applyFont="1" applyBorder="1" applyAlignment="1">
      <alignment horizontal="center" vertical="center" wrapText="1"/>
    </xf>
    <xf numFmtId="166" fontId="8" fillId="2" borderId="35" xfId="80" applyFont="1" applyFill="1" applyBorder="1" applyAlignment="1">
      <alignment horizontal="center" vertical="center" wrapText="1"/>
    </xf>
    <xf numFmtId="166" fontId="8" fillId="3" borderId="35" xfId="80" applyFont="1" applyFill="1" applyBorder="1" applyAlignment="1">
      <alignment horizontal="center" vertical="center" wrapText="1"/>
    </xf>
    <xf numFmtId="0" fontId="27" fillId="14" borderId="35" xfId="14" applyFont="1" applyFill="1" applyBorder="1" applyAlignment="1">
      <alignment horizontal="center" vertical="center" wrapText="1"/>
    </xf>
    <xf numFmtId="49" fontId="27" fillId="14" borderId="35" xfId="14" applyNumberFormat="1" applyFont="1" applyFill="1" applyBorder="1" applyAlignment="1">
      <alignment horizontal="center" vertical="center" wrapText="1"/>
    </xf>
    <xf numFmtId="166" fontId="8" fillId="14" borderId="35" xfId="80" applyFont="1" applyFill="1" applyBorder="1" applyAlignment="1">
      <alignment horizontal="center" vertical="center"/>
    </xf>
    <xf numFmtId="0" fontId="8" fillId="14" borderId="35" xfId="23" applyFont="1" applyFill="1" applyBorder="1" applyAlignment="1">
      <alignment horizontal="center" vertical="center"/>
    </xf>
    <xf numFmtId="3" fontId="3" fillId="14" borderId="35" xfId="14" applyNumberFormat="1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wrapText="1"/>
    </xf>
    <xf numFmtId="0" fontId="8" fillId="4" borderId="35" xfId="14" applyFont="1" applyFill="1" applyBorder="1" applyAlignment="1">
      <alignment vertical="center" wrapText="1"/>
    </xf>
    <xf numFmtId="3" fontId="3" fillId="14" borderId="35" xfId="23" applyNumberFormat="1" applyFont="1" applyFill="1" applyBorder="1" applyAlignment="1">
      <alignment horizontal="center" vertical="center"/>
    </xf>
    <xf numFmtId="49" fontId="8" fillId="14" borderId="35" xfId="23" applyNumberFormat="1" applyFont="1" applyFill="1" applyBorder="1" applyAlignment="1">
      <alignment horizontal="center" vertical="center"/>
    </xf>
    <xf numFmtId="167" fontId="10" fillId="2" borderId="33" xfId="80" applyNumberFormat="1" applyFont="1" applyFill="1" applyBorder="1" applyAlignment="1">
      <alignment horizontal="center" vertical="center" wrapText="1"/>
    </xf>
    <xf numFmtId="169" fontId="10" fillId="0" borderId="33" xfId="80" applyNumberFormat="1" applyFont="1" applyBorder="1" applyAlignment="1">
      <alignment horizontal="center" vertical="center" wrapText="1"/>
    </xf>
    <xf numFmtId="169" fontId="10" fillId="0" borderId="33" xfId="14" applyNumberFormat="1" applyFont="1" applyBorder="1" applyAlignment="1">
      <alignment horizontal="center" vertical="center" wrapText="1"/>
    </xf>
    <xf numFmtId="1" fontId="8" fillId="0" borderId="39" xfId="14" applyNumberFormat="1" applyFont="1" applyBorder="1" applyAlignment="1">
      <alignment horizontal="center" vertical="center" wrapText="1"/>
    </xf>
    <xf numFmtId="169" fontId="8" fillId="0" borderId="36" xfId="14" applyNumberFormat="1" applyFont="1" applyBorder="1"/>
    <xf numFmtId="49" fontId="27" fillId="6" borderId="36" xfId="14" applyNumberFormat="1" applyFont="1" applyFill="1" applyBorder="1" applyAlignment="1">
      <alignment horizontal="center" vertical="center" wrapText="1"/>
    </xf>
    <xf numFmtId="1" fontId="8" fillId="0" borderId="40" xfId="14" applyNumberFormat="1" applyFont="1" applyBorder="1" applyAlignment="1">
      <alignment horizontal="center" vertical="center" wrapText="1"/>
    </xf>
    <xf numFmtId="3" fontId="27" fillId="0" borderId="12" xfId="14" applyNumberFormat="1" applyFont="1" applyBorder="1" applyAlignment="1">
      <alignment horizontal="center" vertical="center" wrapText="1"/>
    </xf>
    <xf numFmtId="1" fontId="8" fillId="0" borderId="29" xfId="14" applyNumberFormat="1" applyFont="1" applyBorder="1" applyAlignment="1">
      <alignment horizontal="center" vertical="center" wrapText="1"/>
    </xf>
    <xf numFmtId="166" fontId="8" fillId="0" borderId="35" xfId="80" applyFont="1" applyBorder="1" applyAlignment="1">
      <alignment horizontal="center" vertical="center" wrapText="1"/>
    </xf>
    <xf numFmtId="167" fontId="27" fillId="0" borderId="35" xfId="80" applyNumberFormat="1" applyFont="1" applyBorder="1" applyAlignment="1">
      <alignment horizontal="center" vertical="center" wrapText="1"/>
    </xf>
    <xf numFmtId="169" fontId="27" fillId="0" borderId="35" xfId="14" applyNumberFormat="1" applyFont="1" applyBorder="1" applyAlignment="1">
      <alignment horizontal="center" vertical="center" wrapText="1"/>
    </xf>
    <xf numFmtId="3" fontId="27" fillId="0" borderId="35" xfId="14" applyNumberFormat="1" applyFont="1" applyBorder="1" applyAlignment="1">
      <alignment horizontal="center" vertical="center" wrapText="1"/>
    </xf>
    <xf numFmtId="167" fontId="26" fillId="0" borderId="35" xfId="80" applyNumberFormat="1" applyFont="1" applyBorder="1" applyAlignment="1">
      <alignment horizontal="center" vertical="center" wrapText="1"/>
    </xf>
    <xf numFmtId="169" fontId="26" fillId="0" borderId="35" xfId="14" applyNumberFormat="1" applyFont="1" applyBorder="1" applyAlignment="1">
      <alignment horizontal="center" vertical="center" wrapText="1"/>
    </xf>
    <xf numFmtId="3" fontId="26" fillId="13" borderId="16" xfId="14" applyNumberFormat="1" applyFont="1" applyFill="1" applyBorder="1" applyAlignment="1">
      <alignment horizontal="center" vertical="center" wrapText="1"/>
    </xf>
    <xf numFmtId="167" fontId="26" fillId="0" borderId="36" xfId="80" applyNumberFormat="1" applyFont="1" applyBorder="1" applyAlignment="1">
      <alignment horizontal="center" vertical="center" wrapText="1"/>
    </xf>
    <xf numFmtId="169" fontId="26" fillId="0" borderId="36" xfId="14" applyNumberFormat="1" applyFont="1" applyBorder="1" applyAlignment="1">
      <alignment horizontal="center" vertical="center" wrapText="1"/>
    </xf>
    <xf numFmtId="1" fontId="8" fillId="0" borderId="39" xfId="14" applyNumberFormat="1" applyFont="1" applyBorder="1" applyAlignment="1" applyProtection="1">
      <alignment horizontal="center" vertical="center" wrapText="1"/>
      <protection locked="0"/>
    </xf>
    <xf numFmtId="0" fontId="27" fillId="13" borderId="36" xfId="14" applyFont="1" applyFill="1" applyBorder="1" applyAlignment="1">
      <alignment horizontal="center" vertical="center" wrapText="1"/>
    </xf>
    <xf numFmtId="1" fontId="8" fillId="13" borderId="39" xfId="14" applyNumberFormat="1" applyFont="1" applyFill="1" applyBorder="1" applyAlignment="1">
      <alignment horizontal="center" vertical="center" wrapText="1"/>
    </xf>
    <xf numFmtId="166" fontId="8" fillId="13" borderId="36" xfId="80" applyFont="1" applyFill="1" applyBorder="1" applyAlignment="1">
      <alignment horizontal="center" vertical="center" wrapText="1"/>
    </xf>
    <xf numFmtId="167" fontId="27" fillId="13" borderId="36" xfId="80" applyNumberFormat="1" applyFont="1" applyFill="1" applyBorder="1" applyAlignment="1">
      <alignment horizontal="center" vertical="center" wrapText="1"/>
    </xf>
    <xf numFmtId="169" fontId="8" fillId="13" borderId="36" xfId="14" applyNumberFormat="1" applyFont="1" applyFill="1" applyBorder="1"/>
    <xf numFmtId="3" fontId="27" fillId="13" borderId="36" xfId="14" applyNumberFormat="1" applyFont="1" applyFill="1" applyBorder="1" applyAlignment="1">
      <alignment horizontal="center" vertical="center" wrapText="1"/>
    </xf>
    <xf numFmtId="49" fontId="27" fillId="13" borderId="36" xfId="14" applyNumberFormat="1" applyFont="1" applyFill="1" applyBorder="1" applyAlignment="1">
      <alignment horizontal="center" vertical="center" wrapText="1"/>
    </xf>
    <xf numFmtId="0" fontId="3" fillId="13" borderId="36" xfId="14" applyFont="1" applyFill="1" applyBorder="1" applyAlignment="1">
      <alignment horizontal="center" vertical="center" wrapText="1"/>
    </xf>
    <xf numFmtId="0" fontId="3" fillId="13" borderId="36" xfId="0" applyFont="1" applyFill="1" applyBorder="1" applyAlignment="1">
      <alignment horizontal="center" vertical="center" wrapText="1"/>
    </xf>
    <xf numFmtId="167" fontId="8" fillId="0" borderId="36" xfId="80" applyNumberFormat="1" applyFont="1" applyBorder="1" applyAlignment="1">
      <alignment horizontal="center" vertical="center"/>
    </xf>
    <xf numFmtId="169" fontId="8" fillId="0" borderId="36" xfId="23" applyNumberFormat="1" applyFont="1" applyBorder="1" applyAlignment="1">
      <alignment horizontal="center" vertical="center"/>
    </xf>
    <xf numFmtId="3" fontId="8" fillId="0" borderId="36" xfId="23" applyNumberFormat="1" applyFont="1" applyBorder="1" applyAlignment="1">
      <alignment horizontal="center" vertical="center"/>
    </xf>
    <xf numFmtId="0" fontId="26" fillId="0" borderId="36" xfId="14" applyFont="1" applyBorder="1" applyAlignment="1">
      <alignment horizontal="center" vertical="center" wrapText="1"/>
    </xf>
    <xf numFmtId="0" fontId="26" fillId="0" borderId="35" xfId="14" applyFont="1" applyBorder="1" applyAlignment="1">
      <alignment horizontal="center" vertical="center" wrapText="1"/>
    </xf>
    <xf numFmtId="167" fontId="8" fillId="0" borderId="36" xfId="80" applyNumberFormat="1" applyFont="1" applyBorder="1" applyAlignment="1">
      <alignment horizontal="center" vertical="center" wrapText="1"/>
    </xf>
    <xf numFmtId="3" fontId="8" fillId="0" borderId="36" xfId="14" applyNumberFormat="1" applyFont="1" applyBorder="1" applyAlignment="1">
      <alignment horizontal="center" vertical="center" wrapText="1"/>
    </xf>
    <xf numFmtId="49" fontId="8" fillId="6" borderId="36" xfId="14" applyNumberFormat="1" applyFont="1" applyFill="1" applyBorder="1" applyAlignment="1">
      <alignment horizontal="center" vertical="center" wrapText="1"/>
    </xf>
    <xf numFmtId="49" fontId="26" fillId="6" borderId="36" xfId="14" applyNumberFormat="1" applyFont="1" applyFill="1" applyBorder="1" applyAlignment="1">
      <alignment horizontal="center" vertical="center" wrapText="1"/>
    </xf>
    <xf numFmtId="0" fontId="26" fillId="0" borderId="36" xfId="14" applyFont="1" applyBorder="1" applyAlignment="1">
      <alignment vertical="center" wrapText="1"/>
    </xf>
    <xf numFmtId="169" fontId="27" fillId="0" borderId="36" xfId="14" applyNumberFormat="1" applyFont="1" applyBorder="1" applyAlignment="1">
      <alignment horizontal="center" vertical="center" wrapText="1"/>
    </xf>
    <xf numFmtId="0" fontId="26" fillId="0" borderId="12" xfId="14" applyFont="1" applyBorder="1" applyAlignment="1">
      <alignment horizontal="center" vertical="center" wrapText="1"/>
    </xf>
    <xf numFmtId="167" fontId="26" fillId="0" borderId="12" xfId="80" applyNumberFormat="1" applyFont="1" applyBorder="1" applyAlignment="1">
      <alignment horizontal="center" vertical="center" wrapText="1"/>
    </xf>
    <xf numFmtId="169" fontId="26" fillId="0" borderId="12" xfId="14" applyNumberFormat="1" applyFont="1" applyBorder="1" applyAlignment="1">
      <alignment horizontal="center" vertical="center" wrapText="1"/>
    </xf>
    <xf numFmtId="49" fontId="27" fillId="6" borderId="12" xfId="14" applyNumberFormat="1" applyFont="1" applyFill="1" applyBorder="1" applyAlignment="1">
      <alignment horizontal="center" vertical="center" wrapText="1"/>
    </xf>
    <xf numFmtId="49" fontId="27" fillId="6" borderId="35" xfId="14" applyNumberFormat="1" applyFont="1" applyFill="1" applyBorder="1" applyAlignment="1">
      <alignment horizontal="center" vertical="center" wrapText="1"/>
    </xf>
    <xf numFmtId="0" fontId="8" fillId="0" borderId="25" xfId="14" applyFont="1" applyBorder="1" applyAlignment="1">
      <alignment horizontal="center" vertical="center"/>
    </xf>
    <xf numFmtId="0" fontId="26" fillId="0" borderId="16" xfId="14" applyFont="1" applyBorder="1" applyAlignment="1">
      <alignment horizontal="center" vertical="center" wrapText="1"/>
    </xf>
    <xf numFmtId="0" fontId="27" fillId="0" borderId="16" xfId="14" applyFont="1" applyBorder="1" applyAlignment="1">
      <alignment horizontal="center" vertical="center" wrapText="1"/>
    </xf>
    <xf numFmtId="1" fontId="8" fillId="0" borderId="41" xfId="14" applyNumberFormat="1" applyFont="1" applyBorder="1" applyAlignment="1">
      <alignment horizontal="center" vertical="center" wrapText="1"/>
    </xf>
    <xf numFmtId="166" fontId="8" fillId="0" borderId="16" xfId="80" applyFont="1" applyBorder="1" applyAlignment="1">
      <alignment horizontal="center" vertical="center" wrapText="1"/>
    </xf>
    <xf numFmtId="167" fontId="26" fillId="0" borderId="16" xfId="80" applyNumberFormat="1" applyFont="1" applyBorder="1" applyAlignment="1">
      <alignment horizontal="center" vertical="center" wrapText="1"/>
    </xf>
    <xf numFmtId="169" fontId="26" fillId="0" borderId="16" xfId="14" applyNumberFormat="1" applyFont="1" applyBorder="1" applyAlignment="1">
      <alignment horizontal="center" vertical="center" wrapText="1"/>
    </xf>
    <xf numFmtId="3" fontId="27" fillId="0" borderId="16" xfId="14" applyNumberFormat="1" applyFont="1" applyBorder="1" applyAlignment="1">
      <alignment horizontal="center" vertical="center" wrapText="1"/>
    </xf>
    <xf numFmtId="49" fontId="27" fillId="6" borderId="16" xfId="14" applyNumberFormat="1" applyFont="1" applyFill="1" applyBorder="1" applyAlignment="1">
      <alignment horizontal="center" vertical="center" wrapText="1"/>
    </xf>
    <xf numFmtId="0" fontId="29" fillId="0" borderId="4" xfId="14" applyFont="1" applyBorder="1" applyAlignment="1">
      <alignment horizontal="center" vertical="center" wrapText="1"/>
    </xf>
    <xf numFmtId="1" fontId="19" fillId="0" borderId="18" xfId="14" applyNumberFormat="1" applyFont="1" applyBorder="1" applyAlignment="1">
      <alignment horizontal="center" vertical="center" wrapText="1"/>
    </xf>
    <xf numFmtId="166" fontId="19" fillId="0" borderId="4" xfId="80" applyFont="1" applyBorder="1" applyAlignment="1">
      <alignment horizontal="center" vertical="center" wrapText="1"/>
    </xf>
    <xf numFmtId="167" fontId="29" fillId="0" borderId="4" xfId="80" applyNumberFormat="1" applyFont="1" applyBorder="1" applyAlignment="1">
      <alignment horizontal="center" vertical="center" wrapText="1"/>
    </xf>
    <xf numFmtId="169" fontId="29" fillId="0" borderId="4" xfId="14" applyNumberFormat="1" applyFont="1" applyBorder="1" applyAlignment="1">
      <alignment horizontal="center" vertical="center" wrapText="1"/>
    </xf>
    <xf numFmtId="3" fontId="19" fillId="0" borderId="4" xfId="14" applyNumberFormat="1" applyFont="1" applyBorder="1" applyAlignment="1">
      <alignment horizontal="center" vertical="center" wrapText="1"/>
    </xf>
    <xf numFmtId="49" fontId="19" fillId="6" borderId="4" xfId="14" applyNumberFormat="1" applyFont="1" applyFill="1" applyBorder="1" applyAlignment="1">
      <alignment horizontal="center" vertical="center" wrapText="1"/>
    </xf>
    <xf numFmtId="3" fontId="26" fillId="13" borderId="36" xfId="14" applyNumberFormat="1" applyFont="1" applyFill="1" applyBorder="1" applyAlignment="1">
      <alignment horizontal="center" vertical="center" wrapText="1"/>
    </xf>
    <xf numFmtId="166" fontId="10" fillId="0" borderId="36" xfId="80" applyFont="1" applyBorder="1" applyAlignment="1">
      <alignment horizontal="center" vertical="center"/>
    </xf>
    <xf numFmtId="0" fontId="8" fillId="0" borderId="38" xfId="14" applyFont="1" applyBorder="1" applyAlignment="1">
      <alignment horizontal="center" vertical="center"/>
    </xf>
    <xf numFmtId="0" fontId="26" fillId="0" borderId="21" xfId="14" applyFont="1" applyBorder="1" applyAlignment="1">
      <alignment horizontal="center" vertical="center" wrapText="1"/>
    </xf>
    <xf numFmtId="0" fontId="27" fillId="0" borderId="21" xfId="14" applyFont="1" applyBorder="1" applyAlignment="1">
      <alignment horizontal="center" vertical="center" wrapText="1"/>
    </xf>
    <xf numFmtId="1" fontId="31" fillId="0" borderId="21" xfId="14" applyNumberFormat="1" applyFont="1" applyBorder="1" applyAlignment="1" applyProtection="1">
      <alignment horizontal="center" vertical="center" wrapText="1"/>
      <protection locked="0"/>
    </xf>
    <xf numFmtId="166" fontId="8" fillId="0" borderId="21" xfId="80" applyFont="1" applyBorder="1" applyAlignment="1">
      <alignment horizontal="center" vertical="center"/>
    </xf>
    <xf numFmtId="0" fontId="8" fillId="0" borderId="21" xfId="23" applyFont="1" applyBorder="1" applyAlignment="1">
      <alignment horizontal="center" vertical="center"/>
    </xf>
    <xf numFmtId="167" fontId="27" fillId="0" borderId="21" xfId="80" applyNumberFormat="1" applyFont="1" applyBorder="1" applyAlignment="1">
      <alignment horizontal="center" vertical="center" wrapText="1"/>
    </xf>
    <xf numFmtId="169" fontId="8" fillId="0" borderId="21" xfId="14" applyNumberFormat="1" applyFont="1" applyBorder="1"/>
    <xf numFmtId="3" fontId="27" fillId="0" borderId="21" xfId="14" applyNumberFormat="1" applyFont="1" applyBorder="1" applyAlignment="1">
      <alignment horizontal="center" vertical="center" wrapText="1"/>
    </xf>
    <xf numFmtId="49" fontId="28" fillId="0" borderId="21" xfId="14" applyNumberFormat="1" applyFont="1" applyBorder="1" applyAlignment="1">
      <alignment horizontal="center" vertical="center" wrapText="1"/>
    </xf>
    <xf numFmtId="0" fontId="8" fillId="0" borderId="21" xfId="14" applyFont="1" applyBorder="1" applyAlignment="1">
      <alignment horizontal="center" vertical="center" wrapText="1"/>
    </xf>
    <xf numFmtId="0" fontId="10" fillId="13" borderId="25" xfId="14" applyFont="1" applyFill="1" applyBorder="1" applyAlignment="1">
      <alignment horizontal="center" vertical="center"/>
    </xf>
    <xf numFmtId="1" fontId="10" fillId="13" borderId="41" xfId="14" applyNumberFormat="1" applyFont="1" applyFill="1" applyBorder="1" applyAlignment="1">
      <alignment horizontal="center" vertical="center" wrapText="1"/>
    </xf>
    <xf numFmtId="167" fontId="26" fillId="13" borderId="16" xfId="80" applyNumberFormat="1" applyFont="1" applyFill="1" applyBorder="1" applyAlignment="1">
      <alignment horizontal="center" vertical="center" wrapText="1"/>
    </xf>
    <xf numFmtId="169" fontId="10" fillId="13" borderId="16" xfId="14" applyNumberFormat="1" applyFont="1" applyFill="1" applyBorder="1"/>
    <xf numFmtId="0" fontId="9" fillId="13" borderId="16" xfId="14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24" fillId="0" borderId="12" xfId="14" applyFont="1" applyBorder="1"/>
    <xf numFmtId="0" fontId="19" fillId="0" borderId="36" xfId="23" applyFont="1" applyBorder="1" applyAlignment="1">
      <alignment horizontal="center" vertical="center"/>
    </xf>
    <xf numFmtId="1" fontId="8" fillId="0" borderId="39" xfId="14" applyNumberFormat="1" applyFont="1" applyBorder="1" applyAlignment="1">
      <alignment horizontal="center" vertical="center" textRotation="90" wrapText="1"/>
    </xf>
    <xf numFmtId="166" fontId="8" fillId="0" borderId="36" xfId="1" applyFont="1" applyBorder="1" applyAlignment="1">
      <alignment horizontal="center" vertical="center" wrapText="1"/>
    </xf>
    <xf numFmtId="0" fontId="10" fillId="0" borderId="22" xfId="14" applyFont="1" applyBorder="1" applyAlignment="1">
      <alignment horizontal="center" vertical="center" textRotation="180"/>
    </xf>
    <xf numFmtId="1" fontId="10" fillId="0" borderId="36" xfId="14" applyNumberFormat="1" applyFont="1" applyBorder="1" applyAlignment="1">
      <alignment horizontal="center" vertical="center" textRotation="90" wrapText="1"/>
    </xf>
    <xf numFmtId="2" fontId="10" fillId="0" borderId="36" xfId="14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6" xfId="2" applyFont="1" applyBorder="1" applyAlignment="1">
      <alignment vertical="center" wrapText="1"/>
    </xf>
    <xf numFmtId="0" fontId="10" fillId="6" borderId="6" xfId="2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4" fontId="8" fillId="0" borderId="27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10" fillId="0" borderId="27" xfId="2" applyFont="1" applyBorder="1" applyAlignment="1">
      <alignment horizontal="center" vertical="center" wrapText="1"/>
    </xf>
    <xf numFmtId="0" fontId="8" fillId="0" borderId="35" xfId="2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0" fillId="0" borderId="35" xfId="0" applyBorder="1"/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8" borderId="35" xfId="0" applyFill="1" applyBorder="1"/>
    <xf numFmtId="0" fontId="0" fillId="8" borderId="35" xfId="0" applyFill="1" applyBorder="1" applyAlignment="1">
      <alignment horizontal="center" vertical="center"/>
    </xf>
    <xf numFmtId="0" fontId="10" fillId="0" borderId="35" xfId="2" applyFont="1" applyBorder="1" applyAlignment="1">
      <alignment horizontal="center" vertical="center" wrapText="1"/>
    </xf>
    <xf numFmtId="167" fontId="10" fillId="0" borderId="35" xfId="1" applyNumberFormat="1" applyFont="1" applyBorder="1" applyAlignment="1">
      <alignment horizontal="center" vertical="center" wrapText="1"/>
    </xf>
    <xf numFmtId="167" fontId="10" fillId="8" borderId="35" xfId="1" applyNumberFormat="1" applyFont="1" applyFill="1" applyBorder="1" applyAlignment="1">
      <alignment horizontal="center" vertical="center" wrapText="1"/>
    </xf>
    <xf numFmtId="49" fontId="8" fillId="0" borderId="35" xfId="2" applyNumberFormat="1" applyFont="1" applyBorder="1" applyAlignment="1">
      <alignment horizontal="center" vertical="center" wrapText="1"/>
    </xf>
    <xf numFmtId="169" fontId="8" fillId="0" borderId="35" xfId="2" applyNumberFormat="1" applyFont="1" applyBorder="1" applyAlignment="1">
      <alignment horizontal="center" vertical="center" wrapText="1"/>
    </xf>
    <xf numFmtId="49" fontId="8" fillId="0" borderId="33" xfId="2" applyNumberFormat="1" applyFont="1" applyBorder="1" applyAlignment="1">
      <alignment horizontal="center" vertical="center" wrapText="1"/>
    </xf>
    <xf numFmtId="0" fontId="10" fillId="0" borderId="0" xfId="14" applyFont="1" applyAlignment="1">
      <alignment horizontal="left"/>
    </xf>
    <xf numFmtId="0" fontId="26" fillId="0" borderId="35" xfId="14" applyFont="1" applyBorder="1" applyAlignment="1">
      <alignment horizontal="center" vertical="center"/>
    </xf>
    <xf numFmtId="0" fontId="27" fillId="2" borderId="35" xfId="14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166" fontId="8" fillId="0" borderId="27" xfId="80" applyFont="1" applyBorder="1" applyAlignment="1">
      <alignment horizontal="center" vertical="center" wrapText="1"/>
    </xf>
    <xf numFmtId="169" fontId="27" fillId="0" borderId="27" xfId="14" applyNumberFormat="1" applyFont="1" applyBorder="1" applyAlignment="1">
      <alignment horizontal="center" vertical="center" wrapText="1"/>
    </xf>
    <xf numFmtId="49" fontId="27" fillId="0" borderId="35" xfId="14" applyNumberFormat="1" applyFont="1" applyFill="1" applyBorder="1" applyAlignment="1">
      <alignment horizontal="center" vertical="center" wrapText="1"/>
    </xf>
    <xf numFmtId="49" fontId="8" fillId="0" borderId="0" xfId="14" applyNumberFormat="1" applyFont="1" applyFill="1"/>
    <xf numFmtId="0" fontId="8" fillId="0" borderId="0" xfId="14" applyFont="1" applyFill="1"/>
    <xf numFmtId="0" fontId="8" fillId="0" borderId="35" xfId="2" applyFont="1" applyBorder="1" applyAlignment="1">
      <alignment horizontal="center" vertical="center" wrapText="1"/>
    </xf>
    <xf numFmtId="0" fontId="0" fillId="0" borderId="0" xfId="0" applyFont="1"/>
    <xf numFmtId="0" fontId="45" fillId="0" borderId="0" xfId="0" applyFont="1"/>
    <xf numFmtId="49" fontId="13" fillId="13" borderId="35" xfId="2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167" fontId="8" fillId="0" borderId="35" xfId="1" applyNumberFormat="1" applyFont="1" applyBorder="1" applyAlignment="1">
      <alignment horizontal="center" vertical="center" wrapText="1"/>
    </xf>
    <xf numFmtId="169" fontId="8" fillId="8" borderId="35" xfId="2" applyNumberFormat="1" applyFont="1" applyFill="1" applyBorder="1" applyAlignment="1">
      <alignment horizontal="center" vertical="center" wrapText="1"/>
    </xf>
    <xf numFmtId="0" fontId="29" fillId="0" borderId="35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170" fontId="8" fillId="0" borderId="35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7" fontId="14" fillId="0" borderId="35" xfId="1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/>
    <xf numFmtId="0" fontId="0" fillId="0" borderId="35" xfId="0" applyFont="1" applyBorder="1" applyAlignment="1">
      <alignment horizontal="center" vertical="center"/>
    </xf>
    <xf numFmtId="49" fontId="8" fillId="0" borderId="27" xfId="2" applyNumberFormat="1" applyFont="1" applyBorder="1" applyAlignment="1">
      <alignment horizontal="center" vertical="center" wrapText="1"/>
    </xf>
    <xf numFmtId="0" fontId="10" fillId="0" borderId="33" xfId="2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68" fontId="0" fillId="0" borderId="0" xfId="0" applyNumberFormat="1"/>
    <xf numFmtId="0" fontId="9" fillId="0" borderId="0" xfId="0" applyFont="1" applyAlignment="1">
      <alignment horizontal="center"/>
    </xf>
    <xf numFmtId="169" fontId="10" fillId="0" borderId="35" xfId="1" applyNumberFormat="1" applyFont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  <xf numFmtId="167" fontId="0" fillId="0" borderId="35" xfId="1" applyNumberFormat="1" applyFont="1" applyBorder="1" applyAlignment="1">
      <alignment horizontal="center" vertical="center"/>
    </xf>
    <xf numFmtId="167" fontId="0" fillId="0" borderId="35" xfId="1" applyNumberFormat="1" applyFont="1" applyBorder="1"/>
    <xf numFmtId="49" fontId="27" fillId="2" borderId="35" xfId="14" applyNumberFormat="1" applyFont="1" applyFill="1" applyBorder="1" applyAlignment="1">
      <alignment horizontal="center" vertical="center" wrapText="1"/>
    </xf>
    <xf numFmtId="166" fontId="8" fillId="2" borderId="35" xfId="80" applyFont="1" applyFill="1" applyBorder="1" applyAlignment="1">
      <alignment horizontal="center" vertical="center"/>
    </xf>
    <xf numFmtId="0" fontId="8" fillId="2" borderId="35" xfId="23" applyFont="1" applyFill="1" applyBorder="1" applyAlignment="1">
      <alignment horizontal="center" vertical="center"/>
    </xf>
    <xf numFmtId="3" fontId="3" fillId="2" borderId="35" xfId="14" applyNumberFormat="1" applyFont="1" applyFill="1" applyBorder="1" applyAlignment="1">
      <alignment horizontal="center" vertical="center" wrapText="1"/>
    </xf>
    <xf numFmtId="167" fontId="8" fillId="0" borderId="0" xfId="1" applyNumberFormat="1" applyFont="1" applyFill="1"/>
    <xf numFmtId="3" fontId="12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wrapText="1"/>
    </xf>
    <xf numFmtId="167" fontId="0" fillId="0" borderId="35" xfId="0" applyNumberFormat="1" applyBorder="1"/>
    <xf numFmtId="168" fontId="8" fillId="0" borderId="35" xfId="1" applyNumberFormat="1" applyFont="1" applyBorder="1" applyAlignment="1">
      <alignment horizontal="center" vertical="center" wrapText="1"/>
    </xf>
    <xf numFmtId="171" fontId="3" fillId="0" borderId="35" xfId="1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166" fontId="14" fillId="0" borderId="35" xfId="1" applyFont="1" applyBorder="1" applyAlignment="1">
      <alignment horizontal="center" vertical="center" wrapText="1"/>
    </xf>
    <xf numFmtId="166" fontId="14" fillId="11" borderId="35" xfId="1" applyFont="1" applyFill="1" applyBorder="1" applyAlignment="1">
      <alignment horizontal="center" vertical="center" wrapText="1"/>
    </xf>
    <xf numFmtId="3" fontId="3" fillId="11" borderId="35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4" fontId="15" fillId="13" borderId="35" xfId="0" applyNumberFormat="1" applyFont="1" applyFill="1" applyBorder="1" applyAlignment="1">
      <alignment horizontal="center" vertical="center" wrapText="1"/>
    </xf>
    <xf numFmtId="3" fontId="3" fillId="13" borderId="35" xfId="0" applyNumberFormat="1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vertical="center" wrapText="1"/>
    </xf>
    <xf numFmtId="4" fontId="8" fillId="0" borderId="35" xfId="2" applyNumberFormat="1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167" fontId="0" fillId="0" borderId="35" xfId="1" applyNumberFormat="1" applyFont="1" applyFill="1" applyBorder="1" applyAlignment="1">
      <alignment horizontal="center" vertical="center"/>
    </xf>
    <xf numFmtId="167" fontId="0" fillId="0" borderId="35" xfId="0" applyNumberFormat="1" applyFill="1" applyBorder="1"/>
    <xf numFmtId="0" fontId="0" fillId="0" borderId="35" xfId="0" applyFill="1" applyBorder="1"/>
    <xf numFmtId="167" fontId="0" fillId="0" borderId="35" xfId="1" applyNumberFormat="1" applyFont="1" applyFill="1" applyBorder="1"/>
    <xf numFmtId="49" fontId="13" fillId="0" borderId="33" xfId="2" applyNumberFormat="1" applyFont="1" applyFill="1" applyBorder="1" applyAlignment="1">
      <alignment horizontal="center" vertical="center" wrapText="1"/>
    </xf>
    <xf numFmtId="49" fontId="13" fillId="0" borderId="27" xfId="2" applyNumberFormat="1" applyFont="1" applyFill="1" applyBorder="1" applyAlignment="1">
      <alignment horizontal="center" vertical="center" wrapText="1"/>
    </xf>
    <xf numFmtId="0" fontId="0" fillId="0" borderId="35" xfId="0" applyBorder="1"/>
    <xf numFmtId="167" fontId="3" fillId="0" borderId="35" xfId="1" applyNumberFormat="1" applyFont="1" applyBorder="1" applyAlignment="1">
      <alignment horizontal="center" vertical="center" wrapText="1"/>
    </xf>
    <xf numFmtId="3" fontId="27" fillId="0" borderId="35" xfId="14" applyNumberFormat="1" applyFont="1" applyFill="1" applyBorder="1" applyAlignment="1">
      <alignment horizontal="center" vertical="center" wrapText="1"/>
    </xf>
    <xf numFmtId="0" fontId="26" fillId="0" borderId="35" xfId="14" applyFont="1" applyFill="1" applyBorder="1" applyAlignment="1">
      <alignment horizontal="center" vertical="center" wrapText="1"/>
    </xf>
    <xf numFmtId="0" fontId="27" fillId="0" borderId="35" xfId="14" applyFont="1" applyFill="1" applyBorder="1" applyAlignment="1">
      <alignment horizontal="center" vertical="center" wrapText="1"/>
    </xf>
    <xf numFmtId="1" fontId="8" fillId="0" borderId="35" xfId="14" applyNumberFormat="1" applyFont="1" applyFill="1" applyBorder="1" applyAlignment="1">
      <alignment horizontal="center" vertical="center" wrapText="1"/>
    </xf>
    <xf numFmtId="166" fontId="10" fillId="0" borderId="35" xfId="80" applyFont="1" applyFill="1" applyBorder="1" applyAlignment="1">
      <alignment horizontal="center" vertical="center" wrapText="1"/>
    </xf>
    <xf numFmtId="166" fontId="8" fillId="0" borderId="35" xfId="80" applyFont="1" applyFill="1" applyBorder="1" applyAlignment="1">
      <alignment horizontal="center" vertical="center" wrapText="1"/>
    </xf>
    <xf numFmtId="167" fontId="27" fillId="0" borderId="35" xfId="80" applyNumberFormat="1" applyFont="1" applyFill="1" applyBorder="1" applyAlignment="1">
      <alignment horizontal="center" vertical="center" wrapText="1"/>
    </xf>
    <xf numFmtId="169" fontId="8" fillId="0" borderId="35" xfId="14" applyNumberFormat="1" applyFont="1" applyFill="1" applyBorder="1"/>
    <xf numFmtId="0" fontId="48" fillId="0" borderId="35" xfId="284" applyFont="1" applyFill="1" applyBorder="1" applyAlignment="1">
      <alignment horizontal="center" vertical="center" wrapText="1"/>
    </xf>
    <xf numFmtId="0" fontId="48" fillId="0" borderId="35" xfId="284" applyFont="1" applyFill="1" applyBorder="1" applyAlignment="1">
      <alignment horizontal="left" vertical="center" wrapText="1"/>
    </xf>
    <xf numFmtId="0" fontId="47" fillId="0" borderId="35" xfId="284" applyFont="1" applyFill="1" applyBorder="1" applyAlignment="1">
      <alignment horizontal="left" vertical="center" wrapText="1"/>
    </xf>
    <xf numFmtId="166" fontId="48" fillId="0" borderId="35" xfId="80" applyFont="1" applyFill="1" applyBorder="1" applyAlignment="1">
      <alignment horizontal="center" vertical="center" wrapText="1"/>
    </xf>
    <xf numFmtId="0" fontId="47" fillId="0" borderId="35" xfId="284" applyFont="1" applyFill="1" applyBorder="1" applyAlignment="1">
      <alignment horizontal="center" vertical="center" wrapText="1"/>
    </xf>
    <xf numFmtId="0" fontId="48" fillId="0" borderId="31" xfId="284" applyFont="1" applyFill="1" applyBorder="1" applyAlignment="1">
      <alignment vertical="center" wrapText="1"/>
    </xf>
    <xf numFmtId="0" fontId="47" fillId="11" borderId="35" xfId="284" applyFont="1" applyFill="1" applyBorder="1" applyAlignment="1">
      <alignment horizontal="center" vertical="center" wrapText="1"/>
    </xf>
    <xf numFmtId="0" fontId="47" fillId="11" borderId="35" xfId="284" applyFont="1" applyFill="1" applyBorder="1" applyAlignment="1">
      <alignment horizontal="left" vertical="center" wrapText="1"/>
    </xf>
    <xf numFmtId="166" fontId="47" fillId="11" borderId="35" xfId="80" applyFont="1" applyFill="1" applyBorder="1" applyAlignment="1">
      <alignment horizontal="center" vertical="center" wrapText="1"/>
    </xf>
    <xf numFmtId="49" fontId="49" fillId="0" borderId="35" xfId="284" applyNumberFormat="1" applyFont="1" applyFill="1" applyBorder="1" applyAlignment="1">
      <alignment horizontal="center" vertical="center" wrapText="1"/>
    </xf>
    <xf numFmtId="14" fontId="47" fillId="0" borderId="35" xfId="284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0" fontId="50" fillId="0" borderId="35" xfId="0" applyFont="1" applyBorder="1" applyAlignment="1">
      <alignment horizontal="right" vertical="center"/>
    </xf>
    <xf numFmtId="166" fontId="50" fillId="0" borderId="3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5" xfId="0" applyBorder="1"/>
    <xf numFmtId="166" fontId="10" fillId="2" borderId="35" xfId="80" applyFont="1" applyFill="1" applyBorder="1" applyAlignment="1">
      <alignment horizontal="center" vertical="center" wrapText="1"/>
    </xf>
    <xf numFmtId="166" fontId="8" fillId="0" borderId="28" xfId="80" applyFont="1" applyBorder="1" applyAlignment="1">
      <alignment horizontal="center" vertical="center" wrapText="1"/>
    </xf>
    <xf numFmtId="169" fontId="27" fillId="0" borderId="28" xfId="14" applyNumberFormat="1" applyFont="1" applyBorder="1" applyAlignment="1">
      <alignment horizontal="center" vertical="center" wrapText="1"/>
    </xf>
    <xf numFmtId="49" fontId="27" fillId="0" borderId="28" xfId="14" applyNumberFormat="1" applyFont="1" applyFill="1" applyBorder="1" applyAlignment="1">
      <alignment horizontal="center" vertical="center" wrapText="1"/>
    </xf>
    <xf numFmtId="166" fontId="8" fillId="0" borderId="31" xfId="80" applyFont="1" applyBorder="1" applyAlignment="1">
      <alignment horizontal="center" vertical="center" wrapText="1"/>
    </xf>
    <xf numFmtId="169" fontId="27" fillId="0" borderId="31" xfId="14" applyNumberFormat="1" applyFont="1" applyBorder="1" applyAlignment="1">
      <alignment horizontal="center" vertical="center" wrapText="1"/>
    </xf>
    <xf numFmtId="49" fontId="27" fillId="0" borderId="31" xfId="14" applyNumberFormat="1" applyFont="1" applyFill="1" applyBorder="1" applyAlignment="1">
      <alignment horizontal="center" vertical="center" wrapText="1"/>
    </xf>
    <xf numFmtId="166" fontId="8" fillId="0" borderId="26" xfId="80" applyFont="1" applyBorder="1" applyAlignment="1">
      <alignment horizontal="center" vertical="center" wrapText="1"/>
    </xf>
    <xf numFmtId="167" fontId="27" fillId="0" borderId="26" xfId="80" applyNumberFormat="1" applyFont="1" applyBorder="1" applyAlignment="1">
      <alignment horizontal="center" vertical="center" wrapText="1"/>
    </xf>
    <xf numFmtId="49" fontId="27" fillId="0" borderId="26" xfId="14" applyNumberFormat="1" applyFont="1" applyFill="1" applyBorder="1" applyAlignment="1">
      <alignment horizontal="center" vertical="center" wrapText="1"/>
    </xf>
    <xf numFmtId="166" fontId="8" fillId="0" borderId="29" xfId="80" applyFont="1" applyBorder="1" applyAlignment="1">
      <alignment horizontal="center" vertical="center" wrapText="1"/>
    </xf>
    <xf numFmtId="167" fontId="27" fillId="0" borderId="29" xfId="80" applyNumberFormat="1" applyFont="1" applyBorder="1" applyAlignment="1">
      <alignment horizontal="center" vertical="center" wrapText="1"/>
    </xf>
    <xf numFmtId="49" fontId="27" fillId="0" borderId="29" xfId="14" applyNumberFormat="1" applyFont="1" applyFill="1" applyBorder="1" applyAlignment="1">
      <alignment horizontal="center" vertical="center" wrapText="1"/>
    </xf>
    <xf numFmtId="0" fontId="26" fillId="0" borderId="35" xfId="14" applyFont="1" applyBorder="1" applyAlignment="1">
      <alignment vertical="center" wrapText="1"/>
    </xf>
    <xf numFmtId="1" fontId="8" fillId="0" borderId="35" xfId="14" applyNumberFormat="1" applyFont="1" applyBorder="1" applyAlignment="1">
      <alignment horizontal="center" vertical="center" wrapText="1"/>
    </xf>
    <xf numFmtId="3" fontId="26" fillId="0" borderId="35" xfId="14" applyNumberFormat="1" applyFont="1" applyFill="1" applyBorder="1" applyAlignment="1">
      <alignment horizontal="center" vertical="center" wrapText="1"/>
    </xf>
    <xf numFmtId="1" fontId="8" fillId="0" borderId="35" xfId="14" applyNumberFormat="1" applyFont="1" applyBorder="1" applyAlignment="1" applyProtection="1">
      <alignment horizontal="center" vertical="center" wrapText="1"/>
      <protection locked="0"/>
    </xf>
    <xf numFmtId="166" fontId="27" fillId="0" borderId="35" xfId="80" applyFont="1" applyBorder="1" applyAlignment="1">
      <alignment horizontal="center" vertical="center" wrapText="1"/>
    </xf>
    <xf numFmtId="0" fontId="8" fillId="13" borderId="35" xfId="14" applyFont="1" applyFill="1" applyBorder="1" applyAlignment="1">
      <alignment horizontal="center" vertical="center"/>
    </xf>
    <xf numFmtId="169" fontId="8" fillId="0" borderId="35" xfId="14" applyNumberFormat="1" applyFont="1" applyBorder="1"/>
    <xf numFmtId="0" fontId="8" fillId="0" borderId="35" xfId="14" applyFont="1" applyBorder="1"/>
    <xf numFmtId="0" fontId="26" fillId="13" borderId="35" xfId="14" applyFont="1" applyFill="1" applyBorder="1" applyAlignment="1">
      <alignment horizontal="center" vertical="center" wrapText="1"/>
    </xf>
    <xf numFmtId="166" fontId="10" fillId="13" borderId="35" xfId="80" applyFont="1" applyFill="1" applyBorder="1" applyAlignment="1">
      <alignment horizontal="center" vertical="center" wrapText="1"/>
    </xf>
    <xf numFmtId="0" fontId="8" fillId="2" borderId="35" xfId="14" applyFont="1" applyFill="1" applyBorder="1"/>
    <xf numFmtId="0" fontId="3" fillId="0" borderId="35" xfId="14" applyFont="1" applyBorder="1" applyAlignment="1">
      <alignment horizontal="center" vertical="center" wrapText="1"/>
    </xf>
    <xf numFmtId="167" fontId="27" fillId="18" borderId="35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 wrapText="1"/>
    </xf>
    <xf numFmtId="3" fontId="0" fillId="17" borderId="35" xfId="0" applyNumberFormat="1" applyFont="1" applyFill="1" applyBorder="1" applyAlignment="1">
      <alignment horizontal="center" vertical="center"/>
    </xf>
    <xf numFmtId="3" fontId="0" fillId="17" borderId="35" xfId="0" applyNumberFormat="1" applyFill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3" fontId="27" fillId="6" borderId="15" xfId="14" applyNumberFormat="1" applyFont="1" applyFill="1" applyBorder="1" applyAlignment="1">
      <alignment horizontal="center" vertical="center" wrapText="1"/>
    </xf>
    <xf numFmtId="3" fontId="27" fillId="6" borderId="13" xfId="1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0" fillId="16" borderId="35" xfId="0" applyFont="1" applyFill="1" applyBorder="1" applyAlignment="1">
      <alignment horizontal="center" vertical="center" wrapText="1"/>
    </xf>
    <xf numFmtId="0" fontId="52" fillId="16" borderId="33" xfId="0" applyFont="1" applyFill="1" applyBorder="1" applyAlignment="1">
      <alignment horizontal="center" vertical="center" wrapText="1"/>
    </xf>
    <xf numFmtId="0" fontId="53" fillId="16" borderId="35" xfId="0" applyFont="1" applyFill="1" applyBorder="1" applyAlignment="1">
      <alignment horizontal="center" vertical="center" wrapText="1"/>
    </xf>
    <xf numFmtId="0" fontId="52" fillId="16" borderId="35" xfId="0" applyFont="1" applyFill="1" applyBorder="1" applyAlignment="1">
      <alignment horizontal="center" vertical="center" wrapText="1"/>
    </xf>
    <xf numFmtId="3" fontId="53" fillId="16" borderId="3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52" fillId="16" borderId="35" xfId="0" applyNumberFormat="1" applyFont="1" applyFill="1" applyBorder="1" applyAlignment="1">
      <alignment horizontal="center" vertical="center" wrapText="1"/>
    </xf>
    <xf numFmtId="0" fontId="2" fillId="16" borderId="35" xfId="0" applyFont="1" applyFill="1" applyBorder="1" applyAlignment="1">
      <alignment horizontal="center" vertical="center" wrapText="1"/>
    </xf>
    <xf numFmtId="0" fontId="53" fillId="16" borderId="33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0" xfId="284" applyFont="1" applyFill="1" applyBorder="1" applyAlignment="1">
      <alignment horizontal="center" vertical="top" wrapText="1"/>
    </xf>
    <xf numFmtId="0" fontId="47" fillId="0" borderId="0" xfId="284" applyFont="1" applyFill="1" applyBorder="1" applyAlignment="1">
      <alignment horizontal="left" vertical="top" wrapText="1"/>
    </xf>
    <xf numFmtId="166" fontId="47" fillId="0" borderId="0" xfId="80" applyFont="1" applyFill="1" applyBorder="1" applyAlignment="1">
      <alignment horizontal="center" vertical="top" wrapText="1"/>
    </xf>
    <xf numFmtId="0" fontId="31" fillId="0" borderId="4" xfId="284" applyFont="1" applyFill="1" applyBorder="1" applyAlignment="1">
      <alignment vertical="center" wrapText="1"/>
    </xf>
    <xf numFmtId="0" fontId="31" fillId="0" borderId="27" xfId="284" applyFont="1" applyFill="1" applyBorder="1" applyAlignment="1">
      <alignment horizontal="left" vertical="center" wrapText="1"/>
    </xf>
    <xf numFmtId="0" fontId="33" fillId="0" borderId="27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vertical="center"/>
    </xf>
    <xf numFmtId="3" fontId="33" fillId="0" borderId="27" xfId="0" applyNumberFormat="1" applyFont="1" applyBorder="1" applyAlignment="1">
      <alignment horizontal="center" vertical="center"/>
    </xf>
    <xf numFmtId="0" fontId="55" fillId="0" borderId="35" xfId="0" applyFont="1" applyBorder="1" applyAlignment="1">
      <alignment horizontal="left" vertical="center" wrapText="1"/>
    </xf>
    <xf numFmtId="3" fontId="23" fillId="0" borderId="27" xfId="0" applyNumberFormat="1" applyFont="1" applyFill="1" applyBorder="1" applyAlignment="1">
      <alignment horizontal="left" vertical="center" wrapText="1"/>
    </xf>
    <xf numFmtId="0" fontId="33" fillId="0" borderId="27" xfId="284" applyFont="1" applyFill="1" applyBorder="1" applyAlignment="1">
      <alignment horizontal="center" vertical="center" wrapText="1"/>
    </xf>
    <xf numFmtId="166" fontId="56" fillId="0" borderId="27" xfId="1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35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49" fontId="56" fillId="0" borderId="27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31" fillId="0" borderId="33" xfId="284" applyFont="1" applyFill="1" applyBorder="1" applyAlignment="1">
      <alignment vertical="center" wrapText="1"/>
    </xf>
    <xf numFmtId="0" fontId="31" fillId="0" borderId="33" xfId="284" applyFont="1" applyFill="1" applyBorder="1" applyAlignment="1">
      <alignment horizontal="left" vertical="center" wrapText="1"/>
    </xf>
    <xf numFmtId="0" fontId="33" fillId="0" borderId="35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54" fillId="0" borderId="35" xfId="0" applyFont="1" applyBorder="1" applyAlignment="1">
      <alignment horizontal="left" vertical="center"/>
    </xf>
    <xf numFmtId="0" fontId="55" fillId="0" borderId="35" xfId="0" applyFont="1" applyBorder="1" applyAlignment="1">
      <alignment vertical="center"/>
    </xf>
    <xf numFmtId="0" fontId="56" fillId="0" borderId="35" xfId="0" applyFont="1" applyBorder="1" applyAlignment="1">
      <alignment vertical="center"/>
    </xf>
    <xf numFmtId="0" fontId="31" fillId="0" borderId="35" xfId="284" applyFont="1" applyFill="1" applyBorder="1" applyAlignment="1">
      <alignment horizontal="left" vertical="center" wrapText="1"/>
    </xf>
    <xf numFmtId="0" fontId="54" fillId="0" borderId="35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57" fillId="0" borderId="33" xfId="0" applyFont="1" applyBorder="1" applyAlignment="1">
      <alignment vertical="center" wrapText="1"/>
    </xf>
    <xf numFmtId="0" fontId="57" fillId="0" borderId="3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/>
    </xf>
    <xf numFmtId="0" fontId="58" fillId="0" borderId="33" xfId="284" applyFont="1" applyFill="1" applyBorder="1" applyAlignment="1">
      <alignment vertical="center" wrapText="1"/>
    </xf>
    <xf numFmtId="0" fontId="58" fillId="0" borderId="35" xfId="284" applyFont="1" applyFill="1" applyBorder="1" applyAlignment="1">
      <alignment horizontal="left" vertical="center" wrapText="1"/>
    </xf>
    <xf numFmtId="0" fontId="59" fillId="0" borderId="35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 wrapText="1"/>
    </xf>
    <xf numFmtId="0" fontId="60" fillId="0" borderId="33" xfId="0" applyFont="1" applyBorder="1" applyAlignment="1">
      <alignment vertical="center" wrapText="1"/>
    </xf>
    <xf numFmtId="0" fontId="60" fillId="0" borderId="33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/>
    </xf>
    <xf numFmtId="0" fontId="6" fillId="8" borderId="35" xfId="0" applyFont="1" applyFill="1" applyBorder="1" applyAlignment="1">
      <alignment vertical="center"/>
    </xf>
    <xf numFmtId="0" fontId="54" fillId="6" borderId="35" xfId="0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/>
    </xf>
    <xf numFmtId="0" fontId="59" fillId="8" borderId="35" xfId="0" applyFont="1" applyFill="1" applyBorder="1" applyAlignment="1">
      <alignment vertical="center"/>
    </xf>
    <xf numFmtId="0" fontId="59" fillId="0" borderId="35" xfId="0" applyNumberFormat="1" applyFont="1" applyFill="1" applyBorder="1" applyAlignment="1">
      <alignment horizontal="center" vertical="center" wrapText="1"/>
    </xf>
    <xf numFmtId="0" fontId="56" fillId="8" borderId="33" xfId="0" applyFont="1" applyFill="1" applyBorder="1" applyAlignment="1">
      <alignment vertical="center" wrapText="1"/>
    </xf>
    <xf numFmtId="0" fontId="56" fillId="0" borderId="27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35" xfId="0" applyFont="1" applyBorder="1" applyAlignment="1">
      <alignment horizontal="center" vertical="center"/>
    </xf>
    <xf numFmtId="0" fontId="31" fillId="19" borderId="33" xfId="284" applyFont="1" applyFill="1" applyBorder="1" applyAlignment="1">
      <alignment vertical="center" wrapText="1"/>
    </xf>
    <xf numFmtId="0" fontId="31" fillId="19" borderId="33" xfId="284" applyFont="1" applyFill="1" applyBorder="1" applyAlignment="1">
      <alignment horizontal="left" vertical="center" wrapText="1"/>
    </xf>
    <xf numFmtId="0" fontId="54" fillId="19" borderId="35" xfId="0" applyFont="1" applyFill="1" applyBorder="1" applyAlignment="1">
      <alignment horizontal="center" vertical="center"/>
    </xf>
    <xf numFmtId="0" fontId="11" fillId="19" borderId="35" xfId="0" applyFont="1" applyFill="1" applyBorder="1" applyAlignment="1">
      <alignment horizontal="center" vertical="center" wrapText="1"/>
    </xf>
    <xf numFmtId="0" fontId="54" fillId="19" borderId="31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vertical="center"/>
    </xf>
    <xf numFmtId="0" fontId="54" fillId="19" borderId="35" xfId="0" applyFont="1" applyFill="1" applyBorder="1" applyAlignment="1">
      <alignment horizontal="left" vertical="center" wrapText="1"/>
    </xf>
    <xf numFmtId="0" fontId="55" fillId="19" borderId="35" xfId="0" applyFont="1" applyFill="1" applyBorder="1" applyAlignment="1">
      <alignment vertical="center"/>
    </xf>
    <xf numFmtId="0" fontId="55" fillId="19" borderId="27" xfId="0" applyFont="1" applyFill="1" applyBorder="1" applyAlignment="1">
      <alignment vertical="center"/>
    </xf>
    <xf numFmtId="0" fontId="55" fillId="19" borderId="27" xfId="0" applyFont="1" applyFill="1" applyBorder="1" applyAlignment="1">
      <alignment horizontal="center" vertical="center"/>
    </xf>
    <xf numFmtId="0" fontId="55" fillId="19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33" fillId="0" borderId="35" xfId="0" applyFont="1" applyFill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4" fillId="0" borderId="35" xfId="0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horizontal="left" vertical="center" wrapText="1"/>
    </xf>
    <xf numFmtId="0" fontId="54" fillId="8" borderId="35" xfId="0" applyFont="1" applyFill="1" applyBorder="1" applyAlignment="1">
      <alignment vertical="center"/>
    </xf>
    <xf numFmtId="0" fontId="55" fillId="0" borderId="35" xfId="0" applyFont="1" applyBorder="1"/>
    <xf numFmtId="0" fontId="55" fillId="0" borderId="0" xfId="0" applyFont="1"/>
    <xf numFmtId="0" fontId="58" fillId="0" borderId="33" xfId="284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vertical="center"/>
    </xf>
    <xf numFmtId="0" fontId="59" fillId="0" borderId="35" xfId="0" applyFont="1" applyBorder="1" applyAlignment="1">
      <alignment horizontal="left" vertical="center"/>
    </xf>
    <xf numFmtId="0" fontId="56" fillId="0" borderId="35" xfId="0" applyFont="1" applyBorder="1"/>
    <xf numFmtId="0" fontId="56" fillId="0" borderId="0" xfId="0" applyFont="1"/>
    <xf numFmtId="0" fontId="59" fillId="0" borderId="35" xfId="0" applyFont="1" applyBorder="1" applyAlignment="1">
      <alignment vertical="center"/>
    </xf>
    <xf numFmtId="0" fontId="55" fillId="0" borderId="35" xfId="0" applyFont="1" applyBorder="1" applyAlignment="1">
      <alignment horizontal="center" vertical="center" wrapText="1"/>
    </xf>
    <xf numFmtId="0" fontId="54" fillId="7" borderId="35" xfId="0" applyFont="1" applyFill="1" applyBorder="1" applyAlignment="1">
      <alignment vertical="center"/>
    </xf>
    <xf numFmtId="0" fontId="54" fillId="0" borderId="35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33" fillId="0" borderId="35" xfId="0" applyFont="1" applyFill="1" applyBorder="1" applyAlignment="1">
      <alignment horizontal="center" vertical="center"/>
    </xf>
    <xf numFmtId="0" fontId="33" fillId="8" borderId="35" xfId="0" applyFont="1" applyFill="1" applyBorder="1" applyAlignment="1">
      <alignment vertical="center"/>
    </xf>
    <xf numFmtId="0" fontId="59" fillId="0" borderId="35" xfId="0" applyFont="1" applyBorder="1" applyAlignment="1">
      <alignment horizontal="left" vertical="center" wrapText="1"/>
    </xf>
    <xf numFmtId="0" fontId="33" fillId="8" borderId="35" xfId="0" applyFont="1" applyFill="1" applyBorder="1" applyAlignment="1">
      <alignment horizontal="center" vertical="center"/>
    </xf>
    <xf numFmtId="0" fontId="54" fillId="8" borderId="35" xfId="0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left" vertical="center" wrapText="1"/>
    </xf>
    <xf numFmtId="0" fontId="54" fillId="0" borderId="33" xfId="0" applyFont="1" applyBorder="1" applyAlignment="1">
      <alignment vertical="center" wrapText="1"/>
    </xf>
    <xf numFmtId="0" fontId="56" fillId="7" borderId="35" xfId="0" applyFont="1" applyFill="1" applyBorder="1" applyAlignment="1">
      <alignment horizontal="center" vertical="center"/>
    </xf>
    <xf numFmtId="0" fontId="59" fillId="0" borderId="35" xfId="0" applyFont="1" applyBorder="1" applyAlignment="1">
      <alignment vertical="center" wrapText="1"/>
    </xf>
    <xf numFmtId="0" fontId="59" fillId="0" borderId="33" xfId="0" applyFont="1" applyBorder="1" applyAlignment="1">
      <alignment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55" fillId="0" borderId="35" xfId="0" applyFont="1" applyFill="1" applyBorder="1"/>
    <xf numFmtId="0" fontId="6" fillId="0" borderId="35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3" fontId="33" fillId="0" borderId="35" xfId="0" applyNumberFormat="1" applyFont="1" applyBorder="1" applyAlignment="1">
      <alignment horizontal="center" vertical="center"/>
    </xf>
    <xf numFmtId="0" fontId="58" fillId="0" borderId="4" xfId="284" applyFont="1" applyFill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vertical="center"/>
    </xf>
    <xf numFmtId="0" fontId="55" fillId="0" borderId="27" xfId="0" applyFont="1" applyBorder="1"/>
    <xf numFmtId="0" fontId="56" fillId="0" borderId="27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right" vertical="center"/>
    </xf>
    <xf numFmtId="0" fontId="33" fillId="0" borderId="35" xfId="0" applyFont="1" applyBorder="1" applyAlignment="1">
      <alignment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3" fontId="33" fillId="0" borderId="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0" fontId="31" fillId="19" borderId="34" xfId="284" applyFont="1" applyFill="1" applyBorder="1" applyAlignment="1">
      <alignment horizontal="left" vertical="center" wrapText="1"/>
    </xf>
    <xf numFmtId="0" fontId="11" fillId="0" borderId="0" xfId="0" applyFont="1"/>
    <xf numFmtId="3" fontId="33" fillId="0" borderId="27" xfId="0" applyNumberFormat="1" applyFont="1" applyFill="1" applyBorder="1" applyAlignment="1">
      <alignment horizontal="center" vertical="center"/>
    </xf>
    <xf numFmtId="3" fontId="33" fillId="0" borderId="35" xfId="0" applyNumberFormat="1" applyFont="1" applyFill="1" applyBorder="1" applyAlignment="1">
      <alignment horizontal="center" vertical="center"/>
    </xf>
    <xf numFmtId="0" fontId="59" fillId="7" borderId="35" xfId="0" applyFont="1" applyFill="1" applyBorder="1" applyAlignment="1">
      <alignment vertical="center"/>
    </xf>
    <xf numFmtId="0" fontId="62" fillId="0" borderId="35" xfId="0" applyFont="1" applyBorder="1"/>
    <xf numFmtId="0" fontId="62" fillId="0" borderId="0" xfId="0" applyFont="1"/>
    <xf numFmtId="0" fontId="63" fillId="0" borderId="0" xfId="0" applyFont="1"/>
    <xf numFmtId="0" fontId="6" fillId="0" borderId="35" xfId="0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right" wrapText="1"/>
    </xf>
    <xf numFmtId="0" fontId="6" fillId="0" borderId="35" xfId="0" applyNumberFormat="1" applyFont="1" applyFill="1" applyBorder="1" applyAlignment="1">
      <alignment vertical="center" wrapText="1"/>
    </xf>
    <xf numFmtId="0" fontId="31" fillId="9" borderId="33" xfId="284" applyFont="1" applyFill="1" applyBorder="1" applyAlignment="1">
      <alignment vertical="center" wrapText="1"/>
    </xf>
    <xf numFmtId="0" fontId="17" fillId="9" borderId="33" xfId="284" applyFont="1" applyFill="1" applyBorder="1" applyAlignment="1">
      <alignment horizontal="left" vertical="center" wrapText="1"/>
    </xf>
    <xf numFmtId="0" fontId="17" fillId="9" borderId="33" xfId="284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vertical="center" wrapText="1"/>
    </xf>
    <xf numFmtId="0" fontId="2" fillId="9" borderId="33" xfId="0" applyFont="1" applyFill="1" applyBorder="1" applyAlignment="1">
      <alignment horizontal="center" vertical="center" wrapText="1"/>
    </xf>
    <xf numFmtId="166" fontId="17" fillId="9" borderId="33" xfId="1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vertical="center" wrapText="1"/>
    </xf>
    <xf numFmtId="166" fontId="17" fillId="9" borderId="35" xfId="1" applyFont="1" applyFill="1" applyBorder="1" applyAlignment="1">
      <alignment horizontal="center" vertical="center" wrapText="1"/>
    </xf>
    <xf numFmtId="0" fontId="17" fillId="9" borderId="35" xfId="284" applyFont="1" applyFill="1" applyBorder="1" applyAlignment="1">
      <alignment horizontal="left" vertical="center" wrapText="1"/>
    </xf>
    <xf numFmtId="0" fontId="17" fillId="9" borderId="35" xfId="284" applyFont="1" applyFill="1" applyBorder="1" applyAlignment="1">
      <alignment horizontal="center" vertical="center" wrapText="1"/>
    </xf>
    <xf numFmtId="166" fontId="64" fillId="9" borderId="27" xfId="1" applyFont="1" applyFill="1" applyBorder="1" applyAlignment="1">
      <alignment vertical="center"/>
    </xf>
    <xf numFmtId="0" fontId="16" fillId="9" borderId="35" xfId="0" applyFont="1" applyFill="1" applyBorder="1" applyAlignment="1">
      <alignment vertical="center"/>
    </xf>
    <xf numFmtId="4" fontId="16" fillId="9" borderId="35" xfId="0" applyNumberFormat="1" applyFont="1" applyFill="1" applyBorder="1" applyAlignment="1">
      <alignment vertical="center"/>
    </xf>
    <xf numFmtId="0" fontId="2" fillId="9" borderId="0" xfId="0" applyFont="1" applyFill="1" applyBorder="1" applyAlignment="1">
      <alignment vertical="center" wrapText="1"/>
    </xf>
    <xf numFmtId="0" fontId="16" fillId="9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/>
    <xf numFmtId="0" fontId="54" fillId="0" borderId="35" xfId="0" applyFont="1" applyBorder="1"/>
    <xf numFmtId="0" fontId="33" fillId="0" borderId="35" xfId="0" applyFont="1" applyFill="1" applyBorder="1" applyAlignment="1">
      <alignment horizontal="left" vertical="center" wrapText="1"/>
    </xf>
    <xf numFmtId="0" fontId="67" fillId="0" borderId="35" xfId="0" applyFont="1" applyBorder="1"/>
    <xf numFmtId="0" fontId="12" fillId="0" borderId="35" xfId="0" applyFont="1" applyFill="1" applyBorder="1" applyAlignment="1">
      <alignment horizontal="center" vertical="center"/>
    </xf>
    <xf numFmtId="0" fontId="62" fillId="0" borderId="0" xfId="0" applyFont="1" applyFill="1"/>
    <xf numFmtId="0" fontId="62" fillId="0" borderId="35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9" fillId="0" borderId="35" xfId="0" applyFont="1" applyBorder="1"/>
    <xf numFmtId="0" fontId="59" fillId="0" borderId="35" xfId="0" applyFont="1" applyBorder="1" applyAlignment="1">
      <alignment horizontal="center"/>
    </xf>
    <xf numFmtId="0" fontId="67" fillId="0" borderId="0" xfId="0" applyFont="1"/>
    <xf numFmtId="2" fontId="6" fillId="19" borderId="35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5" xfId="0" applyFont="1" applyFill="1" applyBorder="1"/>
    <xf numFmtId="0" fontId="55" fillId="0" borderId="35" xfId="0" applyFont="1" applyBorder="1" applyAlignment="1">
      <alignment wrapText="1"/>
    </xf>
    <xf numFmtId="0" fontId="54" fillId="0" borderId="35" xfId="0" applyFont="1" applyBorder="1" applyAlignment="1">
      <alignment wrapText="1"/>
    </xf>
    <xf numFmtId="0" fontId="56" fillId="0" borderId="35" xfId="0" applyFont="1" applyBorder="1" applyAlignment="1">
      <alignment wrapText="1"/>
    </xf>
    <xf numFmtId="0" fontId="59" fillId="0" borderId="35" xfId="0" applyFont="1" applyBorder="1" applyAlignment="1">
      <alignment wrapText="1"/>
    </xf>
    <xf numFmtId="3" fontId="12" fillId="0" borderId="35" xfId="0" applyNumberFormat="1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/>
    </xf>
    <xf numFmtId="0" fontId="54" fillId="7" borderId="35" xfId="0" applyFont="1" applyFill="1" applyBorder="1"/>
    <xf numFmtId="0" fontId="54" fillId="0" borderId="35" xfId="0" applyFont="1" applyFill="1" applyBorder="1" applyAlignment="1">
      <alignment wrapText="1"/>
    </xf>
    <xf numFmtId="0" fontId="62" fillId="0" borderId="35" xfId="0" applyFont="1" applyFill="1" applyBorder="1" applyAlignment="1">
      <alignment vertical="center"/>
    </xf>
    <xf numFmtId="0" fontId="62" fillId="0" borderId="35" xfId="0" applyFont="1" applyFill="1" applyBorder="1"/>
    <xf numFmtId="0" fontId="55" fillId="0" borderId="35" xfId="0" applyFont="1" applyFill="1" applyBorder="1" applyAlignment="1">
      <alignment vertical="center"/>
    </xf>
    <xf numFmtId="0" fontId="62" fillId="7" borderId="35" xfId="0" applyFont="1" applyFill="1" applyBorder="1"/>
    <xf numFmtId="0" fontId="56" fillId="7" borderId="35" xfId="0" applyFont="1" applyFill="1" applyBorder="1" applyAlignment="1">
      <alignment horizontal="left" vertical="center" wrapText="1"/>
    </xf>
    <xf numFmtId="0" fontId="67" fillId="7" borderId="35" xfId="0" applyFont="1" applyFill="1" applyBorder="1"/>
    <xf numFmtId="49" fontId="56" fillId="7" borderId="27" xfId="0" applyNumberFormat="1" applyFont="1" applyFill="1" applyBorder="1" applyAlignment="1">
      <alignment vertical="center"/>
    </xf>
    <xf numFmtId="0" fontId="33" fillId="0" borderId="35" xfId="0" applyFont="1" applyFill="1" applyBorder="1"/>
    <xf numFmtId="0" fontId="67" fillId="0" borderId="0" xfId="0" applyFont="1" applyFill="1"/>
    <xf numFmtId="0" fontId="59" fillId="0" borderId="31" xfId="0" applyFont="1" applyFill="1" applyBorder="1" applyAlignment="1">
      <alignment horizontal="center"/>
    </xf>
    <xf numFmtId="0" fontId="59" fillId="0" borderId="35" xfId="0" applyFont="1" applyFill="1" applyBorder="1" applyAlignment="1">
      <alignment wrapText="1"/>
    </xf>
    <xf numFmtId="0" fontId="56" fillId="0" borderId="35" xfId="0" applyFont="1" applyFill="1" applyBorder="1" applyAlignment="1">
      <alignment vertical="center"/>
    </xf>
    <xf numFmtId="0" fontId="67" fillId="0" borderId="35" xfId="0" applyFont="1" applyFill="1" applyBorder="1"/>
    <xf numFmtId="0" fontId="56" fillId="0" borderId="27" xfId="0" applyFont="1" applyFill="1" applyBorder="1" applyAlignment="1">
      <alignment vertical="center"/>
    </xf>
    <xf numFmtId="0" fontId="31" fillId="19" borderId="4" xfId="284" applyFont="1" applyFill="1" applyBorder="1" applyAlignment="1">
      <alignment vertical="center" wrapText="1"/>
    </xf>
    <xf numFmtId="0" fontId="62" fillId="0" borderId="29" xfId="0" applyFont="1" applyBorder="1"/>
    <xf numFmtId="0" fontId="56" fillId="0" borderId="31" xfId="0" applyFont="1" applyBorder="1" applyAlignment="1">
      <alignment horizontal="left" vertical="center" wrapText="1"/>
    </xf>
    <xf numFmtId="0" fontId="67" fillId="0" borderId="29" xfId="0" applyFont="1" applyBorder="1"/>
    <xf numFmtId="0" fontId="62" fillId="0" borderId="31" xfId="0" applyFont="1" applyBorder="1"/>
    <xf numFmtId="0" fontId="31" fillId="7" borderId="32" xfId="284" applyFont="1" applyFill="1" applyBorder="1" applyAlignment="1">
      <alignment vertical="center" wrapText="1"/>
    </xf>
    <xf numFmtId="0" fontId="31" fillId="7" borderId="31" xfId="284" applyFont="1" applyFill="1" applyBorder="1" applyAlignment="1">
      <alignment horizontal="left" vertical="center" wrapText="1"/>
    </xf>
    <xf numFmtId="0" fontId="54" fillId="7" borderId="7" xfId="0" applyFont="1" applyFill="1" applyBorder="1" applyAlignment="1">
      <alignment horizontal="center"/>
    </xf>
    <xf numFmtId="0" fontId="54" fillId="8" borderId="29" xfId="0" applyFont="1" applyFill="1" applyBorder="1"/>
    <xf numFmtId="0" fontId="54" fillId="8" borderId="35" xfId="0" applyFont="1" applyFill="1" applyBorder="1"/>
    <xf numFmtId="0" fontId="54" fillId="7" borderId="35" xfId="0" applyFont="1" applyFill="1" applyBorder="1" applyAlignment="1">
      <alignment wrapText="1"/>
    </xf>
    <xf numFmtId="0" fontId="62" fillId="7" borderId="31" xfId="0" applyFont="1" applyFill="1" applyBorder="1" applyAlignment="1">
      <alignment vertical="center"/>
    </xf>
    <xf numFmtId="0" fontId="55" fillId="7" borderId="35" xfId="0" applyFont="1" applyFill="1" applyBorder="1" applyAlignment="1">
      <alignment vertical="center"/>
    </xf>
    <xf numFmtId="0" fontId="55" fillId="7" borderId="31" xfId="0" applyFont="1" applyFill="1" applyBorder="1" applyAlignment="1">
      <alignment vertical="center"/>
    </xf>
    <xf numFmtId="166" fontId="56" fillId="0" borderId="29" xfId="1" applyFont="1" applyBorder="1" applyAlignment="1">
      <alignment horizontal="center" vertical="center"/>
    </xf>
    <xf numFmtId="0" fontId="59" fillId="8" borderId="4" xfId="0" applyFont="1" applyFill="1" applyBorder="1" applyAlignment="1">
      <alignment horizontal="center" vertical="center"/>
    </xf>
    <xf numFmtId="0" fontId="59" fillId="8" borderId="31" xfId="0" applyFont="1" applyFill="1" applyBorder="1" applyAlignment="1">
      <alignment horizontal="center"/>
    </xf>
    <xf numFmtId="0" fontId="56" fillId="8" borderId="4" xfId="0" applyFont="1" applyFill="1" applyBorder="1"/>
    <xf numFmtId="0" fontId="59" fillId="8" borderId="4" xfId="0" applyFont="1" applyFill="1" applyBorder="1"/>
    <xf numFmtId="0" fontId="59" fillId="8" borderId="35" xfId="0" applyFont="1" applyFill="1" applyBorder="1"/>
    <xf numFmtId="0" fontId="59" fillId="8" borderId="35" xfId="0" applyFont="1" applyFill="1" applyBorder="1" applyAlignment="1">
      <alignment wrapText="1"/>
    </xf>
    <xf numFmtId="0" fontId="67" fillId="0" borderId="4" xfId="0" applyFont="1" applyBorder="1"/>
    <xf numFmtId="0" fontId="56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left" vertical="center" wrapText="1"/>
    </xf>
    <xf numFmtId="0" fontId="58" fillId="0" borderId="32" xfId="284" applyFont="1" applyFill="1" applyBorder="1" applyAlignment="1">
      <alignment vertical="center" wrapText="1"/>
    </xf>
    <xf numFmtId="0" fontId="58" fillId="0" borderId="31" xfId="284" applyFont="1" applyFill="1" applyBorder="1" applyAlignment="1">
      <alignment horizontal="left" vertical="center" wrapText="1"/>
    </xf>
    <xf numFmtId="0" fontId="59" fillId="8" borderId="7" xfId="0" applyFont="1" applyFill="1" applyBorder="1" applyAlignment="1">
      <alignment horizontal="center"/>
    </xf>
    <xf numFmtId="0" fontId="59" fillId="8" borderId="29" xfId="0" applyFont="1" applyFill="1" applyBorder="1"/>
    <xf numFmtId="0" fontId="56" fillId="0" borderId="31" xfId="0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0" fontId="67" fillId="0" borderId="31" xfId="0" applyFont="1" applyBorder="1"/>
    <xf numFmtId="0" fontId="58" fillId="7" borderId="32" xfId="284" applyFont="1" applyFill="1" applyBorder="1" applyAlignment="1">
      <alignment vertical="center" wrapText="1"/>
    </xf>
    <xf numFmtId="0" fontId="58" fillId="7" borderId="31" xfId="284" applyFont="1" applyFill="1" applyBorder="1" applyAlignment="1">
      <alignment horizontal="left" vertical="center" wrapText="1"/>
    </xf>
    <xf numFmtId="0" fontId="59" fillId="7" borderId="7" xfId="0" applyFont="1" applyFill="1" applyBorder="1" applyAlignment="1">
      <alignment horizontal="center"/>
    </xf>
    <xf numFmtId="0" fontId="59" fillId="7" borderId="35" xfId="0" applyFont="1" applyFill="1" applyBorder="1" applyAlignment="1">
      <alignment wrapText="1"/>
    </xf>
    <xf numFmtId="0" fontId="56" fillId="7" borderId="31" xfId="0" applyFont="1" applyFill="1" applyBorder="1" applyAlignment="1">
      <alignment vertical="center"/>
    </xf>
    <xf numFmtId="0" fontId="56" fillId="7" borderId="35" xfId="0" applyFont="1" applyFill="1" applyBorder="1" applyAlignment="1">
      <alignment vertical="center"/>
    </xf>
    <xf numFmtId="0" fontId="56" fillId="7" borderId="28" xfId="0" applyFont="1" applyFill="1" applyBorder="1" applyAlignment="1">
      <alignment vertical="center"/>
    </xf>
    <xf numFmtId="0" fontId="54" fillId="19" borderId="27" xfId="0" applyFont="1" applyFill="1" applyBorder="1" applyAlignment="1">
      <alignment horizontal="center" vertical="center"/>
    </xf>
    <xf numFmtId="0" fontId="11" fillId="19" borderId="27" xfId="0" applyFont="1" applyFill="1" applyBorder="1" applyAlignment="1">
      <alignment horizontal="center" vertical="center" wrapText="1"/>
    </xf>
    <xf numFmtId="2" fontId="6" fillId="19" borderId="27" xfId="0" applyNumberFormat="1" applyFont="1" applyFill="1" applyBorder="1" applyAlignment="1">
      <alignment vertical="center"/>
    </xf>
    <xf numFmtId="0" fontId="56" fillId="8" borderId="35" xfId="0" applyFont="1" applyFill="1" applyBorder="1" applyAlignment="1">
      <alignment vertical="center"/>
    </xf>
    <xf numFmtId="0" fontId="59" fillId="8" borderId="35" xfId="0" applyFont="1" applyFill="1" applyBorder="1" applyAlignment="1">
      <alignment horizontal="center" vertical="center"/>
    </xf>
    <xf numFmtId="0" fontId="56" fillId="8" borderId="35" xfId="0" applyFont="1" applyFill="1" applyBorder="1"/>
    <xf numFmtId="0" fontId="54" fillId="0" borderId="35" xfId="0" applyFont="1" applyFill="1" applyBorder="1"/>
    <xf numFmtId="0" fontId="56" fillId="5" borderId="35" xfId="0" applyFont="1" applyFill="1" applyBorder="1" applyAlignment="1">
      <alignment horizontal="center" vertical="center"/>
    </xf>
    <xf numFmtId="166" fontId="56" fillId="0" borderId="35" xfId="1" applyFont="1" applyBorder="1" applyAlignment="1">
      <alignment horizontal="center" vertical="center"/>
    </xf>
    <xf numFmtId="0" fontId="31" fillId="0" borderId="35" xfId="284" applyFont="1" applyFill="1" applyBorder="1" applyAlignment="1">
      <alignment horizontal="center" vertical="center" wrapText="1"/>
    </xf>
    <xf numFmtId="166" fontId="58" fillId="0" borderId="35" xfId="1" applyFont="1" applyFill="1" applyBorder="1" applyAlignment="1">
      <alignment horizontal="center" vertical="center" wrapText="1"/>
    </xf>
    <xf numFmtId="166" fontId="31" fillId="0" borderId="35" xfId="1" applyFont="1" applyFill="1" applyBorder="1" applyAlignment="1">
      <alignment horizontal="center" vertical="center" wrapText="1"/>
    </xf>
    <xf numFmtId="0" fontId="58" fillId="0" borderId="35" xfId="284" applyFont="1" applyFill="1" applyBorder="1" applyAlignment="1">
      <alignment horizontal="center" vertical="center" wrapText="1"/>
    </xf>
    <xf numFmtId="4" fontId="23" fillId="0" borderId="35" xfId="0" applyNumberFormat="1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31" fillId="0" borderId="33" xfId="284" applyFont="1" applyFill="1" applyBorder="1" applyAlignment="1">
      <alignment horizontal="center" vertical="center" wrapText="1"/>
    </xf>
    <xf numFmtId="166" fontId="31" fillId="0" borderId="33" xfId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31" fillId="0" borderId="35" xfId="284" applyFont="1" applyFill="1" applyBorder="1" applyAlignment="1">
      <alignment vertical="center" wrapText="1"/>
    </xf>
    <xf numFmtId="0" fontId="0" fillId="21" borderId="46" xfId="0" applyFill="1" applyBorder="1" applyAlignment="1">
      <alignment vertical="center" wrapText="1"/>
    </xf>
    <xf numFmtId="0" fontId="0" fillId="21" borderId="33" xfId="0" applyFill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166" fontId="51" fillId="0" borderId="33" xfId="1" applyFont="1" applyFill="1" applyBorder="1" applyAlignment="1">
      <alignment horizontal="center" vertical="center" wrapText="1"/>
    </xf>
    <xf numFmtId="166" fontId="31" fillId="0" borderId="46" xfId="1" applyFont="1" applyFill="1" applyBorder="1" applyAlignment="1">
      <alignment horizontal="center" vertical="center" wrapText="1"/>
    </xf>
    <xf numFmtId="0" fontId="31" fillId="0" borderId="46" xfId="284" applyFont="1" applyFill="1" applyBorder="1" applyAlignment="1">
      <alignment horizontal="left" vertical="center" wrapText="1"/>
    </xf>
    <xf numFmtId="4" fontId="23" fillId="0" borderId="46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0" fillId="0" borderId="48" xfId="0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 wrapText="1"/>
    </xf>
    <xf numFmtId="49" fontId="8" fillId="2" borderId="35" xfId="23" applyNumberFormat="1" applyFont="1" applyFill="1" applyBorder="1" applyAlignment="1">
      <alignment horizontal="center" vertical="center"/>
    </xf>
    <xf numFmtId="166" fontId="0" fillId="0" borderId="0" xfId="1" applyFont="1" applyAlignment="1">
      <alignment wrapText="1"/>
    </xf>
    <xf numFmtId="166" fontId="8" fillId="7" borderId="35" xfId="80" applyFont="1" applyFill="1" applyBorder="1" applyAlignment="1">
      <alignment horizontal="center" vertical="center" wrapText="1"/>
    </xf>
    <xf numFmtId="0" fontId="2" fillId="0" borderId="28" xfId="0" applyFont="1" applyBorder="1" applyAlignment="1"/>
    <xf numFmtId="0" fontId="2" fillId="0" borderId="5" xfId="0" applyFont="1" applyBorder="1" applyAlignment="1"/>
    <xf numFmtId="0" fontId="9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5" xfId="14" applyFont="1" applyBorder="1" applyAlignment="1">
      <alignment horizontal="center" vertical="center"/>
    </xf>
    <xf numFmtId="167" fontId="8" fillId="0" borderId="35" xfId="1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169" fontId="8" fillId="8" borderId="27" xfId="2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49" fontId="8" fillId="0" borderId="27" xfId="2" applyNumberFormat="1" applyFont="1" applyBorder="1" applyAlignment="1">
      <alignment horizontal="center" vertical="center" wrapText="1"/>
    </xf>
    <xf numFmtId="177" fontId="15" fillId="0" borderId="35" xfId="0" applyNumberFormat="1" applyFont="1" applyFill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177" fontId="15" fillId="0" borderId="35" xfId="0" applyNumberFormat="1" applyFont="1" applyBorder="1" applyAlignment="1">
      <alignment horizontal="center" vertical="center"/>
    </xf>
    <xf numFmtId="0" fontId="10" fillId="0" borderId="35" xfId="2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9" fillId="19" borderId="35" xfId="0" applyNumberFormat="1" applyFont="1" applyFill="1" applyBorder="1" applyAlignment="1">
      <alignment horizontal="center" vertical="center" wrapText="1"/>
    </xf>
    <xf numFmtId="3" fontId="10" fillId="19" borderId="35" xfId="1" applyNumberFormat="1" applyFont="1" applyFill="1" applyBorder="1" applyAlignment="1">
      <alignment horizontal="center" vertical="center" wrapText="1"/>
    </xf>
    <xf numFmtId="166" fontId="10" fillId="19" borderId="35" xfId="1" applyFont="1" applyFill="1" applyBorder="1" applyAlignment="1">
      <alignment horizontal="center" vertical="center" wrapText="1"/>
    </xf>
    <xf numFmtId="4" fontId="10" fillId="19" borderId="35" xfId="1" applyNumberFormat="1" applyFont="1" applyFill="1" applyBorder="1" applyAlignment="1">
      <alignment horizontal="center" vertical="center" wrapText="1"/>
    </xf>
    <xf numFmtId="170" fontId="10" fillId="19" borderId="35" xfId="1" applyNumberFormat="1" applyFont="1" applyFill="1" applyBorder="1" applyAlignment="1">
      <alignment horizontal="center" vertical="center" wrapText="1"/>
    </xf>
    <xf numFmtId="167" fontId="9" fillId="19" borderId="35" xfId="1" applyNumberFormat="1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167" fontId="14" fillId="11" borderId="35" xfId="1" applyNumberFormat="1" applyFont="1" applyFill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/>
    </xf>
    <xf numFmtId="0" fontId="10" fillId="11" borderId="35" xfId="2" applyFont="1" applyFill="1" applyBorder="1" applyAlignment="1">
      <alignment horizontal="center" vertical="center" wrapText="1"/>
    </xf>
    <xf numFmtId="0" fontId="10" fillId="13" borderId="35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1" fontId="17" fillId="0" borderId="35" xfId="14" applyNumberFormat="1" applyFont="1" applyBorder="1" applyAlignment="1">
      <alignment horizontal="center" vertical="center" wrapText="1"/>
    </xf>
    <xf numFmtId="0" fontId="3" fillId="2" borderId="35" xfId="14" applyFont="1" applyFill="1" applyBorder="1" applyAlignment="1">
      <alignment wrapText="1"/>
    </xf>
    <xf numFmtId="49" fontId="27" fillId="0" borderId="35" xfId="14" applyNumberFormat="1" applyFont="1" applyBorder="1" applyAlignment="1">
      <alignment horizontal="center" vertical="center" wrapText="1"/>
    </xf>
    <xf numFmtId="0" fontId="8" fillId="0" borderId="35" xfId="23" applyFont="1" applyBorder="1" applyAlignment="1">
      <alignment horizontal="center" vertical="center"/>
    </xf>
    <xf numFmtId="3" fontId="3" fillId="0" borderId="35" xfId="14" applyNumberFormat="1" applyFont="1" applyBorder="1" applyAlignment="1">
      <alignment horizontal="center" vertical="center" wrapText="1"/>
    </xf>
    <xf numFmtId="0" fontId="3" fillId="0" borderId="35" xfId="14" applyFont="1" applyBorder="1" applyAlignment="1">
      <alignment vertical="center" wrapText="1"/>
    </xf>
    <xf numFmtId="1" fontId="17" fillId="0" borderId="35" xfId="14" applyNumberFormat="1" applyFont="1" applyBorder="1" applyAlignment="1" applyProtection="1">
      <alignment horizontal="center" vertical="center" wrapText="1"/>
      <protection locked="0"/>
    </xf>
    <xf numFmtId="166" fontId="8" fillId="0" borderId="35" xfId="80" applyFont="1" applyBorder="1" applyAlignment="1">
      <alignment horizontal="center" vertical="center"/>
    </xf>
    <xf numFmtId="1" fontId="17" fillId="2" borderId="35" xfId="14" applyNumberFormat="1" applyFont="1" applyFill="1" applyBorder="1" applyAlignment="1" applyProtection="1">
      <alignment horizontal="center" vertical="center" wrapText="1"/>
      <protection locked="0"/>
    </xf>
    <xf numFmtId="3" fontId="9" fillId="2" borderId="35" xfId="14" applyNumberFormat="1" applyFont="1" applyFill="1" applyBorder="1" applyAlignment="1">
      <alignment horizontal="center" vertical="center" wrapText="1"/>
    </xf>
    <xf numFmtId="0" fontId="3" fillId="2" borderId="35" xfId="14" applyFont="1" applyFill="1" applyBorder="1" applyAlignment="1">
      <alignment vertical="center" wrapText="1"/>
    </xf>
    <xf numFmtId="0" fontId="30" fillId="0" borderId="35" xfId="14" applyFont="1" applyBorder="1" applyAlignment="1">
      <alignment horizontal="center" vertical="center" wrapText="1"/>
    </xf>
    <xf numFmtId="3" fontId="3" fillId="0" borderId="35" xfId="23" applyNumberFormat="1" applyFont="1" applyBorder="1" applyAlignment="1">
      <alignment horizontal="center" vertical="center"/>
    </xf>
    <xf numFmtId="0" fontId="3" fillId="0" borderId="35" xfId="14" applyFont="1" applyBorder="1" applyAlignment="1">
      <alignment wrapText="1"/>
    </xf>
    <xf numFmtId="166" fontId="10" fillId="7" borderId="35" xfId="80" applyFont="1" applyFill="1" applyBorder="1" applyAlignment="1">
      <alignment horizontal="center" vertical="center" wrapText="1"/>
    </xf>
    <xf numFmtId="3" fontId="9" fillId="0" borderId="35" xfId="14" applyNumberFormat="1" applyFont="1" applyFill="1" applyBorder="1" applyAlignment="1">
      <alignment horizontal="center" vertical="center" wrapText="1"/>
    </xf>
    <xf numFmtId="3" fontId="3" fillId="0" borderId="35" xfId="14" applyNumberFormat="1" applyFont="1" applyFill="1" applyBorder="1" applyAlignment="1">
      <alignment horizontal="center" vertical="center" wrapText="1"/>
    </xf>
    <xf numFmtId="3" fontId="3" fillId="0" borderId="35" xfId="23" applyNumberFormat="1" applyFont="1" applyFill="1" applyBorder="1" applyAlignment="1">
      <alignment horizontal="center" vertical="center"/>
    </xf>
    <xf numFmtId="16" fontId="27" fillId="2" borderId="35" xfId="14" applyNumberFormat="1" applyFont="1" applyFill="1" applyBorder="1" applyAlignment="1">
      <alignment horizontal="center" vertical="center" wrapText="1"/>
    </xf>
    <xf numFmtId="166" fontId="8" fillId="0" borderId="35" xfId="80" applyFont="1" applyFill="1" applyBorder="1" applyAlignment="1">
      <alignment horizontal="center" vertical="center"/>
    </xf>
    <xf numFmtId="1" fontId="17" fillId="13" borderId="35" xfId="14" applyNumberFormat="1" applyFont="1" applyFill="1" applyBorder="1" applyAlignment="1">
      <alignment horizontal="center" vertical="center" wrapText="1"/>
    </xf>
    <xf numFmtId="49" fontId="26" fillId="13" borderId="35" xfId="14" applyNumberFormat="1" applyFont="1" applyFill="1" applyBorder="1" applyAlignment="1">
      <alignment horizontal="center" vertical="center" wrapText="1"/>
    </xf>
    <xf numFmtId="3" fontId="16" fillId="13" borderId="35" xfId="14" applyNumberFormat="1" applyFont="1" applyFill="1" applyBorder="1" applyAlignment="1">
      <alignment horizontal="center" vertical="center" wrapText="1"/>
    </xf>
    <xf numFmtId="3" fontId="16" fillId="0" borderId="35" xfId="14" applyNumberFormat="1" applyFont="1" applyBorder="1" applyAlignment="1">
      <alignment horizontal="center" vertical="center" wrapText="1"/>
    </xf>
    <xf numFmtId="14" fontId="8" fillId="2" borderId="35" xfId="23" applyNumberFormat="1" applyFont="1" applyFill="1" applyBorder="1" applyAlignment="1">
      <alignment horizontal="center" vertical="center"/>
    </xf>
    <xf numFmtId="14" fontId="8" fillId="2" borderId="35" xfId="14" applyNumberFormat="1" applyFont="1" applyFill="1" applyBorder="1"/>
    <xf numFmtId="49" fontId="8" fillId="0" borderId="35" xfId="23" applyNumberFormat="1" applyFont="1" applyBorder="1" applyAlignment="1">
      <alignment horizontal="center" vertical="center"/>
    </xf>
    <xf numFmtId="166" fontId="8" fillId="12" borderId="35" xfId="80" applyFont="1" applyFill="1" applyBorder="1" applyAlignment="1">
      <alignment horizontal="center" vertical="center"/>
    </xf>
    <xf numFmtId="1" fontId="17" fillId="0" borderId="35" xfId="14" applyNumberFormat="1" applyFont="1" applyFill="1" applyBorder="1" applyAlignment="1" applyProtection="1">
      <alignment horizontal="center" vertical="center" wrapText="1"/>
      <protection locked="0"/>
    </xf>
    <xf numFmtId="3" fontId="16" fillId="0" borderId="35" xfId="14" applyNumberFormat="1" applyFont="1" applyFill="1" applyBorder="1" applyAlignment="1">
      <alignment horizontal="center" vertical="center" wrapText="1"/>
    </xf>
    <xf numFmtId="0" fontId="8" fillId="0" borderId="35" xfId="81" applyFont="1" applyBorder="1" applyAlignment="1">
      <alignment horizontal="center" vertical="center"/>
    </xf>
    <xf numFmtId="0" fontId="31" fillId="0" borderId="35" xfId="14" applyFont="1" applyBorder="1"/>
    <xf numFmtId="0" fontId="10" fillId="0" borderId="35" xfId="14" applyFont="1" applyBorder="1" applyAlignment="1">
      <alignment horizontal="center"/>
    </xf>
    <xf numFmtId="49" fontId="10" fillId="0" borderId="35" xfId="14" applyNumberFormat="1" applyFont="1" applyBorder="1" applyAlignment="1">
      <alignment horizontal="center"/>
    </xf>
    <xf numFmtId="166" fontId="10" fillId="0" borderId="35" xfId="80" applyFont="1" applyBorder="1" applyAlignment="1">
      <alignment horizontal="center" vertical="center"/>
    </xf>
    <xf numFmtId="0" fontId="10" fillId="8" borderId="35" xfId="14" applyFont="1" applyFill="1" applyBorder="1"/>
    <xf numFmtId="166" fontId="9" fillId="0" borderId="35" xfId="80" applyFont="1" applyBorder="1" applyAlignment="1">
      <alignment horizontal="center"/>
    </xf>
    <xf numFmtId="166" fontId="9" fillId="0" borderId="35" xfId="80" applyFont="1" applyBorder="1" applyAlignment="1">
      <alignment horizontal="center" vertical="center"/>
    </xf>
    <xf numFmtId="0" fontId="10" fillId="0" borderId="35" xfId="14" applyFont="1" applyBorder="1" applyAlignment="1">
      <alignment horizontal="left"/>
    </xf>
    <xf numFmtId="49" fontId="10" fillId="0" borderId="35" xfId="14" applyNumberFormat="1" applyFont="1" applyBorder="1" applyAlignment="1">
      <alignment horizontal="left"/>
    </xf>
    <xf numFmtId="1" fontId="17" fillId="14" borderId="35" xfId="14" applyNumberFormat="1" applyFont="1" applyFill="1" applyBorder="1" applyAlignment="1">
      <alignment horizontal="center" vertical="center" wrapText="1"/>
    </xf>
    <xf numFmtId="1" fontId="17" fillId="14" borderId="35" xfId="14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horizontal="center" vertical="center"/>
    </xf>
    <xf numFmtId="0" fontId="26" fillId="0" borderId="27" xfId="14" applyFont="1" applyBorder="1" applyAlignment="1">
      <alignment vertical="center" wrapText="1"/>
    </xf>
    <xf numFmtId="0" fontId="27" fillId="0" borderId="27" xfId="14" applyFont="1" applyBorder="1" applyAlignment="1">
      <alignment horizontal="center" vertical="center" wrapText="1"/>
    </xf>
    <xf numFmtId="1" fontId="8" fillId="0" borderId="27" xfId="14" applyNumberFormat="1" applyFont="1" applyBorder="1" applyAlignment="1">
      <alignment horizontal="center" vertical="center" wrapText="1"/>
    </xf>
    <xf numFmtId="3" fontId="27" fillId="0" borderId="27" xfId="14" applyNumberFormat="1" applyFont="1" applyFill="1" applyBorder="1" applyAlignment="1">
      <alignment horizontal="center" vertical="center" wrapText="1"/>
    </xf>
    <xf numFmtId="0" fontId="25" fillId="0" borderId="0" xfId="14" applyFont="1" applyFill="1"/>
    <xf numFmtId="0" fontId="10" fillId="0" borderId="0" xfId="14" applyFont="1" applyFill="1"/>
    <xf numFmtId="0" fontId="0" fillId="0" borderId="35" xfId="0" applyBorder="1" applyAlignment="1">
      <alignment horizontal="center" vertical="center"/>
    </xf>
    <xf numFmtId="169" fontId="8" fillId="0" borderId="35" xfId="2" applyNumberFormat="1" applyFont="1" applyFill="1" applyBorder="1" applyAlignment="1">
      <alignment horizontal="center" vertical="center" wrapText="1"/>
    </xf>
    <xf numFmtId="167" fontId="8" fillId="0" borderId="35" xfId="1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center" vertical="center"/>
    </xf>
    <xf numFmtId="3" fontId="3" fillId="2" borderId="33" xfId="14" applyNumberFormat="1" applyFont="1" applyFill="1" applyBorder="1" applyAlignment="1">
      <alignment horizontal="center" vertical="center" wrapText="1"/>
    </xf>
    <xf numFmtId="0" fontId="52" fillId="0" borderId="31" xfId="284" applyFont="1" applyFill="1" applyBorder="1" applyAlignment="1">
      <alignment horizontal="right" vertical="center" wrapText="1"/>
    </xf>
    <xf numFmtId="0" fontId="10" fillId="0" borderId="7" xfId="284" applyFont="1" applyFill="1" applyBorder="1" applyAlignment="1">
      <alignment horizontal="right" vertical="center" wrapText="1"/>
    </xf>
    <xf numFmtId="0" fontId="52" fillId="0" borderId="7" xfId="284" applyFont="1" applyFill="1" applyBorder="1" applyAlignment="1">
      <alignment horizontal="right" vertical="center" wrapText="1"/>
    </xf>
    <xf numFmtId="0" fontId="52" fillId="0" borderId="29" xfId="284" applyFont="1" applyFill="1" applyBorder="1" applyAlignment="1">
      <alignment horizontal="right" vertical="center" wrapText="1"/>
    </xf>
    <xf numFmtId="3" fontId="40" fillId="0" borderId="28" xfId="0" applyNumberFormat="1" applyFont="1" applyFill="1" applyBorder="1" applyAlignment="1">
      <alignment horizontal="left" vertical="center"/>
    </xf>
    <xf numFmtId="3" fontId="61" fillId="0" borderId="5" xfId="0" applyNumberFormat="1" applyFont="1" applyFill="1" applyBorder="1" applyAlignment="1">
      <alignment horizontal="left" vertical="center"/>
    </xf>
    <xf numFmtId="3" fontId="40" fillId="0" borderId="5" xfId="0" applyNumberFormat="1" applyFont="1" applyFill="1" applyBorder="1" applyAlignment="1">
      <alignment horizontal="left" vertical="center"/>
    </xf>
    <xf numFmtId="3" fontId="40" fillId="0" borderId="14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left" vertical="center"/>
    </xf>
    <xf numFmtId="0" fontId="52" fillId="0" borderId="14" xfId="284" applyFont="1" applyFill="1" applyBorder="1" applyAlignment="1">
      <alignment horizontal="right" vertical="center" wrapText="1"/>
    </xf>
    <xf numFmtId="0" fontId="10" fillId="0" borderId="5" xfId="284" applyFont="1" applyFill="1" applyBorder="1" applyAlignment="1">
      <alignment horizontal="right" vertical="center" wrapText="1"/>
    </xf>
    <xf numFmtId="0" fontId="52" fillId="0" borderId="0" xfId="284" applyFont="1" applyFill="1" applyBorder="1" applyAlignment="1">
      <alignment horizontal="right" vertical="center" wrapText="1"/>
    </xf>
    <xf numFmtId="0" fontId="52" fillId="0" borderId="18" xfId="284" applyFont="1" applyFill="1" applyBorder="1" applyAlignment="1">
      <alignment horizontal="right" vertical="center" wrapText="1"/>
    </xf>
    <xf numFmtId="3" fontId="52" fillId="20" borderId="35" xfId="0" applyNumberFormat="1" applyFont="1" applyFill="1" applyBorder="1" applyAlignment="1">
      <alignment horizontal="left" vertical="center" wrapText="1"/>
    </xf>
    <xf numFmtId="3" fontId="68" fillId="20" borderId="0" xfId="0" applyNumberFormat="1" applyFont="1" applyFill="1" applyBorder="1" applyAlignment="1">
      <alignment horizontal="left" vertical="center" wrapText="1"/>
    </xf>
    <xf numFmtId="0" fontId="52" fillId="0" borderId="35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3" fontId="52" fillId="0" borderId="35" xfId="0" applyNumberFormat="1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left" vertical="center" wrapText="1"/>
    </xf>
    <xf numFmtId="3" fontId="52" fillId="20" borderId="29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26" fillId="0" borderId="35" xfId="14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0" fillId="20" borderId="35" xfId="0" applyFont="1" applyFill="1" applyBorder="1" applyAlignment="1">
      <alignment horizontal="right" vertical="center" wrapText="1"/>
    </xf>
    <xf numFmtId="0" fontId="40" fillId="20" borderId="0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0" fontId="70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70" fillId="0" borderId="0" xfId="0" applyNumberFormat="1" applyFont="1" applyFill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3" fontId="40" fillId="11" borderId="35" xfId="0" applyNumberFormat="1" applyFont="1" applyFill="1" applyBorder="1" applyAlignment="1">
      <alignment horizontal="center" vertical="center"/>
    </xf>
    <xf numFmtId="0" fontId="22" fillId="11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 wrapText="1"/>
    </xf>
    <xf numFmtId="3" fontId="9" fillId="11" borderId="35" xfId="1" applyNumberFormat="1" applyFont="1" applyFill="1" applyBorder="1" applyAlignment="1">
      <alignment horizontal="center" vertical="center" wrapText="1"/>
    </xf>
    <xf numFmtId="3" fontId="9" fillId="11" borderId="27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3" fontId="40" fillId="11" borderId="22" xfId="1" applyNumberFormat="1" applyFont="1" applyFill="1" applyBorder="1" applyAlignment="1">
      <alignment horizontal="center" vertical="center"/>
    </xf>
    <xf numFmtId="3" fontId="9" fillId="11" borderId="4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40" fillId="0" borderId="0" xfId="1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3" fillId="0" borderId="35" xfId="0" applyFont="1" applyBorder="1" applyAlignment="1">
      <alignment horizontal="center" vertical="center"/>
    </xf>
    <xf numFmtId="3" fontId="9" fillId="11" borderId="35" xfId="0" applyNumberFormat="1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 wrapText="1"/>
    </xf>
    <xf numFmtId="4" fontId="40" fillId="0" borderId="35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vertical="center" wrapText="1"/>
    </xf>
    <xf numFmtId="3" fontId="40" fillId="0" borderId="22" xfId="1" applyNumberFormat="1" applyFont="1" applyFill="1" applyBorder="1" applyAlignment="1">
      <alignment horizontal="center" vertical="center"/>
    </xf>
    <xf numFmtId="3" fontId="9" fillId="0" borderId="49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12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49" fontId="8" fillId="0" borderId="35" xfId="14" applyNumberFormat="1" applyFont="1" applyBorder="1" applyAlignment="1">
      <alignment horizontal="center" vertical="center"/>
    </xf>
    <xf numFmtId="0" fontId="8" fillId="0" borderId="35" xfId="14" applyFont="1" applyBorder="1" applyAlignment="1">
      <alignment horizontal="center" vertical="center" wrapText="1"/>
    </xf>
    <xf numFmtId="167" fontId="8" fillId="0" borderId="35" xfId="80" applyNumberFormat="1" applyFont="1" applyBorder="1" applyAlignment="1">
      <alignment horizontal="center" vertical="center" wrapText="1"/>
    </xf>
    <xf numFmtId="169" fontId="8" fillId="0" borderId="35" xfId="14" applyNumberFormat="1" applyFont="1" applyBorder="1" applyAlignment="1">
      <alignment horizontal="center" vertical="center"/>
    </xf>
    <xf numFmtId="0" fontId="8" fillId="0" borderId="35" xfId="14" applyNumberFormat="1" applyFont="1" applyBorder="1" applyAlignment="1">
      <alignment horizontal="center" vertical="center"/>
    </xf>
    <xf numFmtId="4" fontId="8" fillId="0" borderId="35" xfId="14" applyNumberFormat="1" applyFont="1" applyBorder="1" applyAlignment="1">
      <alignment horizontal="center" vertical="center"/>
    </xf>
    <xf numFmtId="3" fontId="8" fillId="0" borderId="35" xfId="14" applyNumberFormat="1" applyFont="1" applyBorder="1" applyAlignment="1">
      <alignment horizontal="center" vertical="center"/>
    </xf>
    <xf numFmtId="4" fontId="8" fillId="0" borderId="35" xfId="8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0" fontId="8" fillId="0" borderId="1" xfId="1" applyNumberFormat="1" applyFont="1" applyBorder="1" applyAlignment="1">
      <alignment horizontal="right" vertical="center" wrapText="1"/>
    </xf>
    <xf numFmtId="170" fontId="8" fillId="0" borderId="4" xfId="1" applyNumberFormat="1" applyFont="1" applyBorder="1" applyAlignment="1">
      <alignment horizontal="right" vertical="center" wrapText="1"/>
    </xf>
    <xf numFmtId="170" fontId="8" fillId="0" borderId="3" xfId="1" applyNumberFormat="1" applyFont="1" applyBorder="1" applyAlignment="1">
      <alignment horizontal="right" vertical="center" wrapText="1"/>
    </xf>
    <xf numFmtId="171" fontId="8" fillId="0" borderId="1" xfId="1" applyNumberFormat="1" applyFont="1" applyBorder="1" applyAlignment="1">
      <alignment horizontal="right" vertical="center" wrapText="1"/>
    </xf>
    <xf numFmtId="171" fontId="8" fillId="0" borderId="4" xfId="1" applyNumberFormat="1" applyFont="1" applyBorder="1" applyAlignment="1">
      <alignment horizontal="right" vertical="center" wrapText="1"/>
    </xf>
    <xf numFmtId="171" fontId="8" fillId="0" borderId="3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7" fontId="8" fillId="0" borderId="2" xfId="1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0" fontId="9" fillId="19" borderId="45" xfId="0" applyFont="1" applyFill="1" applyBorder="1" applyAlignment="1">
      <alignment horizontal="center" vertical="center" wrapText="1"/>
    </xf>
    <xf numFmtId="0" fontId="9" fillId="19" borderId="43" xfId="0" applyFont="1" applyFill="1" applyBorder="1" applyAlignment="1">
      <alignment horizontal="center" vertical="center" wrapText="1"/>
    </xf>
    <xf numFmtId="0" fontId="9" fillId="19" borderId="18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33" xfId="0" applyFont="1" applyFill="1" applyBorder="1" applyAlignment="1">
      <alignment horizontal="center" vertical="center" wrapText="1"/>
    </xf>
    <xf numFmtId="167" fontId="10" fillId="19" borderId="15" xfId="0" applyNumberFormat="1" applyFont="1" applyFill="1" applyBorder="1" applyAlignment="1">
      <alignment horizontal="center" vertical="center" wrapText="1"/>
    </xf>
    <xf numFmtId="167" fontId="10" fillId="19" borderId="4" xfId="0" applyNumberFormat="1" applyFont="1" applyFill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9" fillId="19" borderId="4" xfId="0" applyFont="1" applyFill="1" applyBorder="1" applyAlignment="1">
      <alignment horizontal="center" vertical="center" wrapText="1"/>
    </xf>
    <xf numFmtId="0" fontId="8" fillId="14" borderId="35" xfId="14" applyFont="1" applyFill="1" applyBorder="1" applyAlignment="1">
      <alignment horizontal="center" vertical="center"/>
    </xf>
    <xf numFmtId="0" fontId="26" fillId="0" borderId="35" xfId="14" applyFont="1" applyBorder="1" applyAlignment="1">
      <alignment horizontal="center" vertical="center"/>
    </xf>
    <xf numFmtId="0" fontId="10" fillId="0" borderId="0" xfId="14" applyFont="1" applyAlignment="1">
      <alignment horizontal="left"/>
    </xf>
    <xf numFmtId="0" fontId="26" fillId="0" borderId="35" xfId="14" applyFont="1" applyBorder="1" applyAlignment="1">
      <alignment horizontal="center" vertical="center" wrapText="1"/>
    </xf>
    <xf numFmtId="1" fontId="10" fillId="0" borderId="35" xfId="14" applyNumberFormat="1" applyFont="1" applyBorder="1" applyAlignment="1">
      <alignment horizontal="center" vertical="center" textRotation="90" wrapText="1"/>
    </xf>
    <xf numFmtId="0" fontId="10" fillId="8" borderId="0" xfId="14" applyFont="1" applyFill="1" applyAlignment="1">
      <alignment horizontal="center" wrapText="1"/>
    </xf>
    <xf numFmtId="0" fontId="10" fillId="8" borderId="0" xfId="14" applyFont="1" applyFill="1" applyBorder="1" applyAlignment="1">
      <alignment horizontal="center" wrapText="1"/>
    </xf>
    <xf numFmtId="2" fontId="9" fillId="0" borderId="35" xfId="14" applyNumberFormat="1" applyFont="1" applyBorder="1" applyAlignment="1">
      <alignment horizontal="center" vertical="center" wrapText="1"/>
    </xf>
    <xf numFmtId="0" fontId="9" fillId="0" borderId="35" xfId="14" applyFont="1" applyBorder="1" applyAlignment="1">
      <alignment horizontal="center" vertical="center" wrapText="1"/>
    </xf>
    <xf numFmtId="0" fontId="8" fillId="0" borderId="35" xfId="14" applyFont="1" applyBorder="1" applyAlignment="1">
      <alignment horizontal="center" vertical="center"/>
    </xf>
    <xf numFmtId="0" fontId="8" fillId="0" borderId="33" xfId="14" applyFont="1" applyFill="1" applyBorder="1" applyAlignment="1">
      <alignment horizontal="center" vertical="center"/>
    </xf>
    <xf numFmtId="0" fontId="8" fillId="0" borderId="4" xfId="14" applyFont="1" applyFill="1" applyBorder="1" applyAlignment="1">
      <alignment horizontal="center" vertical="center"/>
    </xf>
    <xf numFmtId="0" fontId="8" fillId="0" borderId="27" xfId="14" applyFont="1" applyFill="1" applyBorder="1" applyAlignment="1">
      <alignment horizontal="center" vertical="center"/>
    </xf>
    <xf numFmtId="49" fontId="10" fillId="0" borderId="12" xfId="14" applyNumberFormat="1" applyFont="1" applyFill="1" applyBorder="1" applyAlignment="1">
      <alignment horizontal="center" vertical="center" wrapText="1"/>
    </xf>
    <xf numFmtId="49" fontId="10" fillId="0" borderId="33" xfId="14" applyNumberFormat="1" applyFont="1" applyFill="1" applyBorder="1" applyAlignment="1">
      <alignment horizontal="center" vertical="center" wrapText="1"/>
    </xf>
    <xf numFmtId="2" fontId="10" fillId="0" borderId="12" xfId="14" applyNumberFormat="1" applyFont="1" applyFill="1" applyBorder="1" applyAlignment="1">
      <alignment horizontal="center" vertical="center" wrapText="1"/>
    </xf>
    <xf numFmtId="2" fontId="10" fillId="0" borderId="33" xfId="14" applyNumberFormat="1" applyFont="1" applyFill="1" applyBorder="1" applyAlignment="1">
      <alignment horizontal="center" vertical="center" wrapText="1"/>
    </xf>
    <xf numFmtId="0" fontId="10" fillId="0" borderId="23" xfId="14" applyFont="1" applyBorder="1" applyAlignment="1">
      <alignment horizontal="center" vertical="center" textRotation="180"/>
    </xf>
    <xf numFmtId="0" fontId="10" fillId="0" borderId="44" xfId="14" applyFont="1" applyBorder="1" applyAlignment="1">
      <alignment horizontal="center" vertical="center" textRotation="180"/>
    </xf>
    <xf numFmtId="0" fontId="26" fillId="0" borderId="12" xfId="14" applyFont="1" applyBorder="1" applyAlignment="1">
      <alignment horizontal="center" vertical="center" wrapText="1"/>
    </xf>
    <xf numFmtId="0" fontId="26" fillId="0" borderId="33" xfId="14" applyFont="1" applyBorder="1" applyAlignment="1">
      <alignment horizontal="center" vertical="center" wrapText="1"/>
    </xf>
    <xf numFmtId="1" fontId="10" fillId="0" borderId="12" xfId="14" applyNumberFormat="1" applyFont="1" applyBorder="1" applyAlignment="1">
      <alignment horizontal="center" vertical="center" textRotation="90" wrapText="1"/>
    </xf>
    <xf numFmtId="1" fontId="10" fillId="0" borderId="33" xfId="14" applyNumberFormat="1" applyFont="1" applyBorder="1" applyAlignment="1">
      <alignment horizontal="center" vertical="center" textRotation="90" wrapText="1"/>
    </xf>
    <xf numFmtId="166" fontId="10" fillId="0" borderId="12" xfId="80" applyFont="1" applyBorder="1" applyAlignment="1">
      <alignment horizontal="center" vertical="center" wrapText="1" indent="1"/>
    </xf>
    <xf numFmtId="166" fontId="10" fillId="0" borderId="33" xfId="80" applyFont="1" applyBorder="1" applyAlignment="1">
      <alignment horizontal="center" vertical="center" wrapText="1" indent="1"/>
    </xf>
    <xf numFmtId="169" fontId="10" fillId="0" borderId="12" xfId="14" applyNumberFormat="1" applyFont="1" applyBorder="1" applyAlignment="1">
      <alignment horizontal="center"/>
    </xf>
    <xf numFmtId="167" fontId="10" fillId="18" borderId="15" xfId="1" applyNumberFormat="1" applyFont="1" applyFill="1" applyBorder="1" applyAlignment="1">
      <alignment horizontal="center" vertical="center" wrapText="1"/>
    </xf>
    <xf numFmtId="167" fontId="10" fillId="18" borderId="4" xfId="1" applyNumberFormat="1" applyFont="1" applyFill="1" applyBorder="1" applyAlignment="1">
      <alignment horizontal="center" vertical="center" wrapText="1"/>
    </xf>
    <xf numFmtId="166" fontId="10" fillId="0" borderId="15" xfId="80" applyFont="1" applyBorder="1" applyAlignment="1">
      <alignment horizontal="center" vertical="center" wrapText="1"/>
    </xf>
    <xf numFmtId="166" fontId="10" fillId="0" borderId="4" xfId="80" applyFont="1" applyBorder="1" applyAlignment="1">
      <alignment horizontal="center" vertical="center" wrapText="1"/>
    </xf>
    <xf numFmtId="2" fontId="10" fillId="0" borderId="12" xfId="14" applyNumberFormat="1" applyFont="1" applyBorder="1" applyAlignment="1">
      <alignment horizontal="center" vertical="center" wrapText="1"/>
    </xf>
    <xf numFmtId="2" fontId="10" fillId="0" borderId="33" xfId="14" applyNumberFormat="1" applyFont="1" applyBorder="1" applyAlignment="1">
      <alignment horizontal="center" vertical="center" wrapText="1"/>
    </xf>
    <xf numFmtId="3" fontId="40" fillId="0" borderId="31" xfId="0" applyNumberFormat="1" applyFont="1" applyFill="1" applyBorder="1" applyAlignment="1">
      <alignment horizontal="left" vertical="center"/>
    </xf>
    <xf numFmtId="3" fontId="61" fillId="0" borderId="7" xfId="0" applyNumberFormat="1" applyFont="1" applyFill="1" applyBorder="1" applyAlignment="1">
      <alignment horizontal="left" vertical="center"/>
    </xf>
    <xf numFmtId="3" fontId="40" fillId="0" borderId="7" xfId="0" applyNumberFormat="1" applyFont="1" applyFill="1" applyBorder="1" applyAlignment="1">
      <alignment horizontal="left" vertical="center"/>
    </xf>
    <xf numFmtId="3" fontId="40" fillId="0" borderId="29" xfId="0" applyNumberFormat="1" applyFont="1" applyFill="1" applyBorder="1" applyAlignment="1">
      <alignment horizontal="left" vertical="center"/>
    </xf>
    <xf numFmtId="0" fontId="33" fillId="0" borderId="5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33" fillId="0" borderId="35" xfId="284" applyFont="1" applyFill="1" applyBorder="1" applyAlignment="1">
      <alignment horizontal="center" vertical="center" wrapText="1"/>
    </xf>
    <xf numFmtId="0" fontId="31" fillId="0" borderId="4" xfId="284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33" xfId="0" applyFont="1" applyFill="1" applyBorder="1" applyAlignment="1">
      <alignment horizontal="right" vertical="center" wrapText="1"/>
    </xf>
    <xf numFmtId="0" fontId="60" fillId="7" borderId="27" xfId="0" applyFont="1" applyFill="1" applyBorder="1" applyAlignment="1">
      <alignment horizontal="right" vertical="center" wrapText="1"/>
    </xf>
    <xf numFmtId="0" fontId="40" fillId="0" borderId="31" xfId="0" applyFont="1" applyFill="1" applyBorder="1" applyAlignment="1">
      <alignment horizontal="right" vertical="center"/>
    </xf>
    <xf numFmtId="0" fontId="40" fillId="0" borderId="7" xfId="0" applyFont="1" applyFill="1" applyBorder="1" applyAlignment="1">
      <alignment horizontal="right" vertical="center"/>
    </xf>
    <xf numFmtId="0" fontId="61" fillId="0" borderId="7" xfId="0" applyFont="1" applyFill="1" applyBorder="1" applyAlignment="1">
      <alignment horizontal="right" vertical="center"/>
    </xf>
    <xf numFmtId="0" fontId="40" fillId="0" borderId="29" xfId="0" applyFont="1" applyFill="1" applyBorder="1" applyAlignment="1">
      <alignment horizontal="right" vertical="center"/>
    </xf>
    <xf numFmtId="0" fontId="62" fillId="0" borderId="18" xfId="0" applyFont="1" applyBorder="1" applyAlignment="1">
      <alignment horizontal="center" vertical="center"/>
    </xf>
    <xf numFmtId="0" fontId="33" fillId="0" borderId="4" xfId="284" applyFont="1" applyFill="1" applyBorder="1" applyAlignment="1">
      <alignment horizontal="center" vertical="center" wrapText="1"/>
    </xf>
    <xf numFmtId="0" fontId="33" fillId="0" borderId="27" xfId="284" applyFont="1" applyFill="1" applyBorder="1" applyAlignment="1">
      <alignment horizontal="center" vertical="center" wrapText="1"/>
    </xf>
    <xf numFmtId="0" fontId="33" fillId="0" borderId="33" xfId="284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/>
    </xf>
    <xf numFmtId="0" fontId="33" fillId="8" borderId="33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3" fontId="33" fillId="0" borderId="3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54" fillId="0" borderId="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0" fillId="0" borderId="35" xfId="0" applyFont="1" applyFill="1" applyBorder="1" applyAlignment="1">
      <alignment horizontal="right" vertical="center"/>
    </xf>
    <xf numFmtId="0" fontId="61" fillId="0" borderId="20" xfId="0" applyFont="1" applyFill="1" applyBorder="1" applyAlignment="1">
      <alignment horizontal="right" vertical="center"/>
    </xf>
    <xf numFmtId="3" fontId="40" fillId="0" borderId="31" xfId="0" applyNumberFormat="1" applyFont="1" applyFill="1" applyBorder="1" applyAlignment="1">
      <alignment horizontal="left" vertical="center" wrapText="1"/>
    </xf>
    <xf numFmtId="3" fontId="40" fillId="0" borderId="7" xfId="0" applyNumberFormat="1" applyFont="1" applyFill="1" applyBorder="1" applyAlignment="1">
      <alignment horizontal="left" vertical="center" wrapText="1"/>
    </xf>
    <xf numFmtId="3" fontId="40" fillId="0" borderId="29" xfId="0" applyNumberFormat="1" applyFont="1" applyFill="1" applyBorder="1" applyAlignment="1">
      <alignment horizontal="left" vertical="center" wrapText="1"/>
    </xf>
    <xf numFmtId="0" fontId="40" fillId="20" borderId="28" xfId="0" applyFont="1" applyFill="1" applyBorder="1" applyAlignment="1">
      <alignment horizontal="right" vertical="center" wrapText="1"/>
    </xf>
    <xf numFmtId="0" fontId="40" fillId="20" borderId="5" xfId="0" applyFont="1" applyFill="1" applyBorder="1" applyAlignment="1">
      <alignment horizontal="right" vertical="center" wrapText="1"/>
    </xf>
    <xf numFmtId="0" fontId="65" fillId="20" borderId="5" xfId="0" applyFont="1" applyFill="1" applyBorder="1" applyAlignment="1">
      <alignment horizontal="center" vertical="center" wrapText="1"/>
    </xf>
    <xf numFmtId="0" fontId="40" fillId="20" borderId="26" xfId="0" applyFont="1" applyFill="1" applyBorder="1" applyAlignment="1">
      <alignment horizontal="right" vertical="center" wrapText="1"/>
    </xf>
    <xf numFmtId="3" fontId="40" fillId="20" borderId="31" xfId="0" applyNumberFormat="1" applyFont="1" applyFill="1" applyBorder="1" applyAlignment="1">
      <alignment horizontal="left" vertical="center" wrapText="1"/>
    </xf>
    <xf numFmtId="3" fontId="66" fillId="20" borderId="7" xfId="0" applyNumberFormat="1" applyFont="1" applyFill="1" applyBorder="1" applyAlignment="1">
      <alignment horizontal="left" vertical="center" wrapText="1"/>
    </xf>
    <xf numFmtId="3" fontId="40" fillId="20" borderId="7" xfId="0" applyNumberFormat="1" applyFont="1" applyFill="1" applyBorder="1" applyAlignment="1">
      <alignment horizontal="left" vertical="center" wrapText="1"/>
    </xf>
    <xf numFmtId="3" fontId="40" fillId="20" borderId="29" xfId="0" applyNumberFormat="1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52" fillId="0" borderId="31" xfId="284" applyFont="1" applyFill="1" applyBorder="1" applyAlignment="1">
      <alignment horizontal="right" vertical="center" wrapText="1"/>
    </xf>
    <xf numFmtId="0" fontId="10" fillId="0" borderId="7" xfId="284" applyFont="1" applyFill="1" applyBorder="1" applyAlignment="1">
      <alignment horizontal="right" vertical="center" wrapText="1"/>
    </xf>
    <xf numFmtId="0" fontId="52" fillId="0" borderId="7" xfId="284" applyFont="1" applyFill="1" applyBorder="1" applyAlignment="1">
      <alignment horizontal="right" vertical="center" wrapText="1"/>
    </xf>
    <xf numFmtId="0" fontId="52" fillId="0" borderId="29" xfId="284" applyFont="1" applyFill="1" applyBorder="1" applyAlignment="1">
      <alignment horizontal="right" vertical="center" wrapText="1"/>
    </xf>
    <xf numFmtId="3" fontId="40" fillId="0" borderId="28" xfId="0" applyNumberFormat="1" applyFont="1" applyFill="1" applyBorder="1" applyAlignment="1">
      <alignment horizontal="left" vertical="center"/>
    </xf>
    <xf numFmtId="3" fontId="61" fillId="0" borderId="5" xfId="0" applyNumberFormat="1" applyFont="1" applyFill="1" applyBorder="1" applyAlignment="1">
      <alignment horizontal="left" vertical="center"/>
    </xf>
    <xf numFmtId="3" fontId="40" fillId="0" borderId="5" xfId="0" applyNumberFormat="1" applyFont="1" applyFill="1" applyBorder="1" applyAlignment="1">
      <alignment horizontal="left" vertical="center"/>
    </xf>
    <xf numFmtId="0" fontId="33" fillId="0" borderId="32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4" fillId="7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0" fontId="0" fillId="0" borderId="5" xfId="284" applyFont="1" applyFill="1" applyBorder="1" applyAlignment="1">
      <alignment horizontal="center" vertical="center"/>
    </xf>
    <xf numFmtId="0" fontId="48" fillId="0" borderId="31" xfId="284" applyFont="1" applyFill="1" applyBorder="1" applyAlignment="1">
      <alignment horizontal="center" vertical="center" wrapText="1"/>
    </xf>
    <xf numFmtId="0" fontId="48" fillId="0" borderId="7" xfId="284" applyFont="1" applyFill="1" applyBorder="1" applyAlignment="1">
      <alignment horizontal="center" vertical="center" wrapText="1"/>
    </xf>
    <xf numFmtId="0" fontId="48" fillId="0" borderId="29" xfId="284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0" fillId="0" borderId="35" xfId="2" applyNumberFormat="1" applyFont="1" applyBorder="1" applyAlignment="1">
      <alignment horizontal="left" vertical="center" wrapText="1"/>
    </xf>
    <xf numFmtId="49" fontId="10" fillId="0" borderId="35" xfId="2" applyNumberFormat="1" applyFont="1" applyBorder="1" applyAlignment="1">
      <alignment horizontal="center" vertical="center" wrapText="1"/>
    </xf>
    <xf numFmtId="0" fontId="10" fillId="0" borderId="33" xfId="2" applyFont="1" applyBorder="1" applyAlignment="1">
      <alignment horizontal="left" vertical="center" wrapText="1"/>
    </xf>
    <xf numFmtId="0" fontId="10" fillId="0" borderId="27" xfId="2" applyFont="1" applyBorder="1" applyAlignment="1">
      <alignment horizontal="center" vertical="center" wrapText="1"/>
    </xf>
    <xf numFmtId="167" fontId="10" fillId="0" borderId="33" xfId="1" applyNumberFormat="1" applyFont="1" applyBorder="1" applyAlignment="1">
      <alignment horizontal="left" vertical="center" wrapText="1"/>
    </xf>
    <xf numFmtId="167" fontId="10" fillId="0" borderId="27" xfId="1" applyNumberFormat="1" applyFont="1" applyBorder="1" applyAlignment="1">
      <alignment horizontal="center" vertical="center" wrapText="1"/>
    </xf>
    <xf numFmtId="49" fontId="8" fillId="0" borderId="33" xfId="2" applyNumberFormat="1" applyFont="1" applyBorder="1" applyAlignment="1">
      <alignment horizontal="center" vertical="center" wrapText="1"/>
    </xf>
    <xf numFmtId="49" fontId="8" fillId="0" borderId="27" xfId="2" applyNumberFormat="1" applyFont="1" applyBorder="1" applyAlignment="1">
      <alignment horizontal="center" vertical="center" wrapText="1"/>
    </xf>
    <xf numFmtId="49" fontId="13" fillId="0" borderId="33" xfId="2" applyNumberFormat="1" applyFont="1" applyFill="1" applyBorder="1" applyAlignment="1">
      <alignment horizontal="center" vertical="center" wrapText="1"/>
    </xf>
    <xf numFmtId="49" fontId="13" fillId="0" borderId="27" xfId="2" applyNumberFormat="1" applyFont="1" applyFill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9" fontId="8" fillId="8" borderId="33" xfId="2" applyNumberFormat="1" applyFont="1" applyFill="1" applyBorder="1" applyAlignment="1">
      <alignment horizontal="center" vertical="center" wrapText="1"/>
    </xf>
    <xf numFmtId="169" fontId="8" fillId="8" borderId="27" xfId="2" applyNumberFormat="1" applyFont="1" applyFill="1" applyBorder="1" applyAlignment="1">
      <alignment horizontal="center" vertical="center" wrapText="1"/>
    </xf>
    <xf numFmtId="167" fontId="8" fillId="0" borderId="33" xfId="1" applyNumberFormat="1" applyFont="1" applyBorder="1" applyAlignment="1">
      <alignment horizontal="center" vertical="center" wrapText="1"/>
    </xf>
    <xf numFmtId="169" fontId="8" fillId="8" borderId="4" xfId="2" applyNumberFormat="1" applyFont="1" applyFill="1" applyBorder="1" applyAlignment="1">
      <alignment horizontal="center" vertical="center" wrapText="1"/>
    </xf>
    <xf numFmtId="167" fontId="8" fillId="0" borderId="35" xfId="1" applyNumberFormat="1" applyFont="1" applyBorder="1" applyAlignment="1">
      <alignment horizontal="center" vertical="center" wrapText="1"/>
    </xf>
    <xf numFmtId="169" fontId="8" fillId="8" borderId="35" xfId="2" applyNumberFormat="1" applyFont="1" applyFill="1" applyBorder="1" applyAlignment="1">
      <alignment horizontal="center" vertical="center" wrapText="1"/>
    </xf>
    <xf numFmtId="167" fontId="8" fillId="0" borderId="27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167" fontId="17" fillId="0" borderId="3" xfId="1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distributed" wrapText="1"/>
    </xf>
    <xf numFmtId="0" fontId="23" fillId="0" borderId="2" xfId="0" applyFont="1" applyBorder="1" applyAlignment="1">
      <alignment wrapText="1"/>
    </xf>
    <xf numFmtId="9" fontId="17" fillId="0" borderId="1" xfId="1" applyNumberFormat="1" applyFont="1" applyBorder="1" applyAlignment="1">
      <alignment horizontal="center" vertical="center" wrapText="1"/>
    </xf>
    <xf numFmtId="9" fontId="17" fillId="0" borderId="3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 wrapText="1"/>
    </xf>
    <xf numFmtId="169" fontId="15" fillId="0" borderId="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169" fontId="17" fillId="0" borderId="1" xfId="1" applyNumberFormat="1" applyFont="1" applyBorder="1" applyAlignment="1">
      <alignment horizontal="center" vertical="center" wrapText="1"/>
    </xf>
    <xf numFmtId="169" fontId="17" fillId="0" borderId="3" xfId="1" applyNumberFormat="1" applyFont="1" applyBorder="1" applyAlignment="1">
      <alignment horizontal="center" vertical="center" wrapText="1"/>
    </xf>
    <xf numFmtId="0" fontId="10" fillId="0" borderId="0" xfId="14" applyFont="1" applyAlignment="1">
      <alignment horizontal="left" vertical="center"/>
    </xf>
    <xf numFmtId="0" fontId="8" fillId="6" borderId="6" xfId="14" applyFont="1" applyFill="1" applyBorder="1" applyAlignment="1">
      <alignment horizontal="center" vertical="center"/>
    </xf>
    <xf numFmtId="0" fontId="8" fillId="6" borderId="7" xfId="14" applyFont="1" applyFill="1" applyBorder="1" applyAlignment="1">
      <alignment horizontal="center" vertical="center"/>
    </xf>
    <xf numFmtId="0" fontId="8" fillId="6" borderId="8" xfId="14" applyFont="1" applyFill="1" applyBorder="1" applyAlignment="1">
      <alignment horizontal="center" vertical="center"/>
    </xf>
    <xf numFmtId="1" fontId="17" fillId="6" borderId="1" xfId="14" applyNumberFormat="1" applyFont="1" applyFill="1" applyBorder="1" applyAlignment="1" applyProtection="1">
      <alignment horizontal="center" vertical="center" wrapText="1"/>
      <protection locked="0"/>
    </xf>
    <xf numFmtId="1" fontId="17" fillId="6" borderId="4" xfId="14" applyNumberFormat="1" applyFont="1" applyFill="1" applyBorder="1" applyAlignment="1" applyProtection="1">
      <alignment horizontal="center" vertical="center" wrapText="1"/>
      <protection locked="0"/>
    </xf>
    <xf numFmtId="1" fontId="17" fillId="6" borderId="3" xfId="14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8" fillId="6" borderId="1" xfId="14" applyFont="1" applyFill="1" applyBorder="1" applyAlignment="1">
      <alignment horizontal="center" vertical="center"/>
    </xf>
    <xf numFmtId="0" fontId="8" fillId="6" borderId="4" xfId="14" applyFont="1" applyFill="1" applyBorder="1" applyAlignment="1">
      <alignment horizontal="center" vertical="center"/>
    </xf>
    <xf numFmtId="0" fontId="8" fillId="6" borderId="3" xfId="14" applyFont="1" applyFill="1" applyBorder="1" applyAlignment="1">
      <alignment horizontal="center" vertical="center"/>
    </xf>
    <xf numFmtId="1" fontId="13" fillId="6" borderId="7" xfId="14" applyNumberFormat="1" applyFont="1" applyFill="1" applyBorder="1" applyAlignment="1">
      <alignment horizontal="center" vertical="top" textRotation="255" wrapText="1"/>
    </xf>
    <xf numFmtId="1" fontId="13" fillId="0" borderId="7" xfId="14" applyNumberFormat="1" applyFont="1" applyBorder="1" applyAlignment="1">
      <alignment horizontal="center" vertical="top" textRotation="255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10" fillId="0" borderId="2" xfId="14" applyNumberFormat="1" applyFont="1" applyBorder="1" applyAlignment="1">
      <alignment horizontal="center" vertical="center" textRotation="90" wrapText="1"/>
    </xf>
    <xf numFmtId="1" fontId="13" fillId="0" borderId="5" xfId="14" applyNumberFormat="1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wrapText="1"/>
    </xf>
    <xf numFmtId="49" fontId="10" fillId="0" borderId="2" xfId="14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26" fillId="0" borderId="2" xfId="14" applyFont="1" applyBorder="1" applyAlignment="1">
      <alignment horizontal="center" vertical="center"/>
    </xf>
    <xf numFmtId="166" fontId="10" fillId="0" borderId="2" xfId="80" applyFont="1" applyBorder="1" applyAlignment="1">
      <alignment horizontal="center" vertical="center" textRotation="90" wrapText="1"/>
    </xf>
    <xf numFmtId="0" fontId="10" fillId="0" borderId="2" xfId="14" applyFont="1" applyBorder="1" applyAlignment="1">
      <alignment horizontal="center" vertical="center" wrapText="1"/>
    </xf>
    <xf numFmtId="0" fontId="26" fillId="0" borderId="2" xfId="14" applyFont="1" applyBorder="1" applyAlignment="1">
      <alignment horizontal="center" vertical="center" wrapText="1"/>
    </xf>
    <xf numFmtId="169" fontId="10" fillId="0" borderId="2" xfId="14" applyNumberFormat="1" applyFont="1" applyBorder="1" applyAlignment="1">
      <alignment horizontal="center"/>
    </xf>
    <xf numFmtId="2" fontId="10" fillId="0" borderId="2" xfId="14" applyNumberFormat="1" applyFont="1" applyBorder="1" applyAlignment="1">
      <alignment horizontal="center" vertical="center" wrapText="1"/>
    </xf>
    <xf numFmtId="169" fontId="10" fillId="0" borderId="1" xfId="14" applyNumberFormat="1" applyFont="1" applyBorder="1" applyAlignment="1">
      <alignment horizontal="center" vertical="center" wrapText="1"/>
    </xf>
    <xf numFmtId="169" fontId="10" fillId="0" borderId="3" xfId="14" applyNumberFormat="1" applyFont="1" applyBorder="1" applyAlignment="1">
      <alignment horizontal="center" vertical="center" wrapText="1"/>
    </xf>
    <xf numFmtId="0" fontId="26" fillId="0" borderId="1" xfId="14" applyFont="1" applyBorder="1" applyAlignment="1">
      <alignment horizontal="center" vertical="center"/>
    </xf>
    <xf numFmtId="0" fontId="26" fillId="0" borderId="3" xfId="14" applyFont="1" applyBorder="1" applyAlignment="1">
      <alignment horizontal="center" vertical="center"/>
    </xf>
    <xf numFmtId="0" fontId="10" fillId="8" borderId="5" xfId="14" applyFont="1" applyFill="1" applyBorder="1" applyAlignment="1">
      <alignment horizontal="left" wrapText="1"/>
    </xf>
    <xf numFmtId="0" fontId="10" fillId="6" borderId="1" xfId="14" applyFont="1" applyFill="1" applyBorder="1" applyAlignment="1">
      <alignment horizontal="center" vertical="center" wrapText="1"/>
    </xf>
    <xf numFmtId="0" fontId="10" fillId="6" borderId="3" xfId="14" applyFont="1" applyFill="1" applyBorder="1" applyAlignment="1">
      <alignment horizontal="center" vertical="center" wrapText="1"/>
    </xf>
    <xf numFmtId="2" fontId="10" fillId="0" borderId="1" xfId="14" applyNumberFormat="1" applyFont="1" applyBorder="1" applyAlignment="1">
      <alignment horizontal="center" vertical="center" wrapText="1"/>
    </xf>
    <xf numFmtId="2" fontId="10" fillId="0" borderId="3" xfId="14" applyNumberFormat="1" applyFont="1" applyBorder="1" applyAlignment="1">
      <alignment horizontal="center" vertical="center" wrapText="1"/>
    </xf>
    <xf numFmtId="0" fontId="10" fillId="8" borderId="0" xfId="14" applyFont="1" applyFill="1" applyAlignment="1">
      <alignment wrapText="1"/>
    </xf>
    <xf numFmtId="0" fontId="4" fillId="0" borderId="0" xfId="14"/>
    <xf numFmtId="1" fontId="10" fillId="0" borderId="1" xfId="14" applyNumberFormat="1" applyFont="1" applyBorder="1" applyAlignment="1">
      <alignment horizontal="center" vertical="center" textRotation="90" wrapText="1"/>
    </xf>
    <xf numFmtId="1" fontId="10" fillId="0" borderId="3" xfId="14" applyNumberFormat="1" applyFont="1" applyBorder="1" applyAlignment="1">
      <alignment horizontal="center" vertical="center" textRotation="90" wrapText="1"/>
    </xf>
    <xf numFmtId="166" fontId="10" fillId="0" borderId="1" xfId="80" applyFont="1" applyBorder="1" applyAlignment="1">
      <alignment horizontal="center" vertical="center" textRotation="90" wrapText="1"/>
    </xf>
    <xf numFmtId="166" fontId="10" fillId="0" borderId="3" xfId="80" applyFont="1" applyBorder="1" applyAlignment="1">
      <alignment horizontal="center" vertical="center" textRotation="90" wrapText="1"/>
    </xf>
    <xf numFmtId="0" fontId="26" fillId="0" borderId="1" xfId="14" applyFont="1" applyBorder="1" applyAlignment="1">
      <alignment horizontal="center" vertical="center" wrapText="1"/>
    </xf>
    <xf numFmtId="0" fontId="26" fillId="0" borderId="3" xfId="14" applyFont="1" applyBorder="1" applyAlignment="1">
      <alignment horizontal="center" vertical="center" wrapText="1"/>
    </xf>
    <xf numFmtId="169" fontId="10" fillId="0" borderId="6" xfId="14" applyNumberFormat="1" applyFont="1" applyBorder="1" applyAlignment="1">
      <alignment horizontal="center"/>
    </xf>
    <xf numFmtId="169" fontId="10" fillId="0" borderId="8" xfId="14" applyNumberFormat="1" applyFont="1" applyBorder="1" applyAlignment="1">
      <alignment horizontal="center"/>
    </xf>
    <xf numFmtId="49" fontId="10" fillId="6" borderId="2" xfId="14" applyNumberFormat="1" applyFont="1" applyFill="1" applyBorder="1" applyAlignment="1">
      <alignment horizontal="center" vertical="center" wrapText="1"/>
    </xf>
    <xf numFmtId="2" fontId="10" fillId="6" borderId="2" xfId="14" applyNumberFormat="1" applyFont="1" applyFill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0" fontId="9" fillId="0" borderId="4" xfId="14" applyFont="1" applyBorder="1" applyAlignment="1">
      <alignment horizontal="center" vertical="center" wrapText="1"/>
    </xf>
    <xf numFmtId="0" fontId="9" fillId="0" borderId="3" xfId="14" applyFont="1" applyBorder="1" applyAlignment="1">
      <alignment horizontal="center" vertical="center" wrapText="1"/>
    </xf>
    <xf numFmtId="0" fontId="3" fillId="0" borderId="1" xfId="14" applyFont="1" applyBorder="1" applyAlignment="1">
      <alignment horizontal="center" vertical="center" wrapText="1"/>
    </xf>
    <xf numFmtId="0" fontId="3" fillId="0" borderId="4" xfId="14" applyFont="1" applyBorder="1" applyAlignment="1">
      <alignment horizontal="center" vertical="center" wrapText="1"/>
    </xf>
    <xf numFmtId="0" fontId="3" fillId="0" borderId="3" xfId="14" applyFont="1" applyBorder="1" applyAlignment="1">
      <alignment horizontal="center" vertical="center" wrapText="1"/>
    </xf>
    <xf numFmtId="0" fontId="10" fillId="6" borderId="6" xfId="23" applyFont="1" applyFill="1" applyBorder="1" applyAlignment="1">
      <alignment horizontal="center" vertical="center"/>
    </xf>
    <xf numFmtId="0" fontId="10" fillId="6" borderId="7" xfId="23" applyFont="1" applyFill="1" applyBorder="1" applyAlignment="1">
      <alignment horizontal="center" vertical="center"/>
    </xf>
    <xf numFmtId="0" fontId="10" fillId="6" borderId="8" xfId="23" applyFont="1" applyFill="1" applyBorder="1" applyAlignment="1">
      <alignment horizontal="center" vertical="center"/>
    </xf>
    <xf numFmtId="0" fontId="10" fillId="11" borderId="6" xfId="23" applyFont="1" applyFill="1" applyBorder="1" applyAlignment="1">
      <alignment horizontal="center" vertical="center"/>
    </xf>
    <xf numFmtId="0" fontId="10" fillId="11" borderId="7" xfId="23" applyFont="1" applyFill="1" applyBorder="1" applyAlignment="1">
      <alignment horizontal="center" vertical="center"/>
    </xf>
    <xf numFmtId="0" fontId="10" fillId="11" borderId="8" xfId="23" applyFont="1" applyFill="1" applyBorder="1" applyAlignment="1">
      <alignment horizontal="center" vertical="center"/>
    </xf>
    <xf numFmtId="169" fontId="3" fillId="0" borderId="1" xfId="14" applyNumberFormat="1" applyFont="1" applyBorder="1" applyAlignment="1">
      <alignment horizontal="center" vertical="center" wrapText="1"/>
    </xf>
    <xf numFmtId="169" fontId="3" fillId="0" borderId="4" xfId="14" applyNumberFormat="1" applyFont="1" applyBorder="1" applyAlignment="1">
      <alignment horizontal="center" vertical="center" wrapText="1"/>
    </xf>
    <xf numFmtId="169" fontId="3" fillId="0" borderId="3" xfId="14" applyNumberFormat="1" applyFont="1" applyBorder="1" applyAlignment="1">
      <alignment horizontal="center" vertical="center" wrapText="1"/>
    </xf>
    <xf numFmtId="0" fontId="9" fillId="0" borderId="5" xfId="14" applyFont="1" applyBorder="1" applyAlignment="1">
      <alignment horizontal="left" vertical="center" wrapText="1"/>
    </xf>
    <xf numFmtId="0" fontId="24" fillId="0" borderId="5" xfId="14" applyFont="1" applyBorder="1" applyAlignment="1">
      <alignment horizontal="left" vertical="center" wrapText="1"/>
    </xf>
    <xf numFmtId="0" fontId="10" fillId="11" borderId="6" xfId="23" applyFont="1" applyFill="1" applyBorder="1" applyAlignment="1">
      <alignment horizontal="left" vertical="center"/>
    </xf>
    <xf numFmtId="0" fontId="10" fillId="11" borderId="7" xfId="23" applyFont="1" applyFill="1" applyBorder="1" applyAlignment="1">
      <alignment horizontal="left" vertical="center"/>
    </xf>
    <xf numFmtId="0" fontId="10" fillId="11" borderId="8" xfId="23" applyFont="1" applyFill="1" applyBorder="1" applyAlignment="1">
      <alignment horizontal="left" vertical="center"/>
    </xf>
    <xf numFmtId="0" fontId="9" fillId="0" borderId="2" xfId="14" applyFont="1" applyBorder="1" applyAlignment="1">
      <alignment horizontal="center" vertical="center" wrapText="1"/>
    </xf>
    <xf numFmtId="0" fontId="9" fillId="6" borderId="2" xfId="14" applyFont="1" applyFill="1" applyBorder="1" applyAlignment="1">
      <alignment horizontal="center" vertical="center" wrapText="1"/>
    </xf>
    <xf numFmtId="0" fontId="3" fillId="6" borderId="1" xfId="14" applyFont="1" applyFill="1" applyBorder="1" applyAlignment="1">
      <alignment horizontal="center" vertical="center" wrapText="1"/>
    </xf>
    <xf numFmtId="0" fontId="3" fillId="6" borderId="4" xfId="14" applyFont="1" applyFill="1" applyBorder="1" applyAlignment="1">
      <alignment horizontal="center" vertical="center" wrapText="1"/>
    </xf>
    <xf numFmtId="0" fontId="3" fillId="6" borderId="3" xfId="14" applyFont="1" applyFill="1" applyBorder="1" applyAlignment="1">
      <alignment horizontal="center" vertical="center" wrapText="1"/>
    </xf>
    <xf numFmtId="0" fontId="27" fillId="3" borderId="1" xfId="14" applyFont="1" applyFill="1" applyBorder="1" applyAlignment="1">
      <alignment horizontal="center" vertical="center" wrapText="1"/>
    </xf>
    <xf numFmtId="0" fontId="27" fillId="3" borderId="4" xfId="14" applyFont="1" applyFill="1" applyBorder="1" applyAlignment="1">
      <alignment horizontal="center" vertical="center" wrapText="1"/>
    </xf>
    <xf numFmtId="0" fontId="27" fillId="3" borderId="3" xfId="14" applyFont="1" applyFill="1" applyBorder="1" applyAlignment="1">
      <alignment horizontal="center" vertical="center" wrapText="1"/>
    </xf>
    <xf numFmtId="166" fontId="10" fillId="0" borderId="1" xfId="80" applyFont="1" applyBorder="1" applyAlignment="1">
      <alignment horizontal="center" vertical="center" wrapText="1"/>
    </xf>
    <xf numFmtId="166" fontId="10" fillId="0" borderId="3" xfId="80" applyFont="1" applyBorder="1" applyAlignment="1">
      <alignment horizontal="center" vertical="center" wrapText="1"/>
    </xf>
    <xf numFmtId="3" fontId="27" fillId="0" borderId="1" xfId="14" applyNumberFormat="1" applyFont="1" applyBorder="1" applyAlignment="1">
      <alignment horizontal="center" vertical="center" wrapText="1"/>
    </xf>
    <xf numFmtId="3" fontId="27" fillId="0" borderId="3" xfId="14" applyNumberFormat="1" applyFont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/>
    </xf>
    <xf numFmtId="0" fontId="8" fillId="0" borderId="3" xfId="14" applyFont="1" applyBorder="1" applyAlignment="1">
      <alignment horizontal="center" vertical="center"/>
    </xf>
    <xf numFmtId="0" fontId="8" fillId="0" borderId="4" xfId="14" applyFont="1" applyBorder="1" applyAlignment="1">
      <alignment horizontal="center" vertical="center"/>
    </xf>
    <xf numFmtId="0" fontId="10" fillId="8" borderId="0" xfId="14" applyFont="1" applyFill="1" applyAlignment="1">
      <alignment horizontal="left" wrapText="1"/>
    </xf>
    <xf numFmtId="0" fontId="10" fillId="0" borderId="2" xfId="14" applyFont="1" applyBorder="1" applyAlignment="1">
      <alignment horizontal="center" vertical="center" textRotation="180"/>
    </xf>
    <xf numFmtId="166" fontId="10" fillId="0" borderId="2" xfId="80" applyFont="1" applyBorder="1" applyAlignment="1">
      <alignment horizontal="center" vertical="center" wrapText="1" indent="1"/>
    </xf>
    <xf numFmtId="0" fontId="10" fillId="0" borderId="6" xfId="14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/>
    </xf>
    <xf numFmtId="49" fontId="10" fillId="6" borderId="1" xfId="14" applyNumberFormat="1" applyFont="1" applyFill="1" applyBorder="1" applyAlignment="1">
      <alignment horizontal="center" vertical="center" wrapText="1"/>
    </xf>
    <xf numFmtId="49" fontId="10" fillId="6" borderId="3" xfId="14" applyNumberFormat="1" applyFont="1" applyFill="1" applyBorder="1" applyAlignment="1">
      <alignment horizontal="center" vertical="center" wrapText="1"/>
    </xf>
    <xf numFmtId="2" fontId="10" fillId="6" borderId="1" xfId="14" applyNumberFormat="1" applyFont="1" applyFill="1" applyBorder="1" applyAlignment="1">
      <alignment horizontal="center" vertical="center" wrapText="1"/>
    </xf>
    <xf numFmtId="2" fontId="10" fillId="6" borderId="3" xfId="14" applyNumberFormat="1" applyFont="1" applyFill="1" applyBorder="1" applyAlignment="1">
      <alignment horizontal="center" vertical="center" wrapText="1"/>
    </xf>
    <xf numFmtId="0" fontId="10" fillId="0" borderId="1" xfId="14" applyFont="1" applyBorder="1" applyAlignment="1">
      <alignment horizontal="center" vertical="center" wrapText="1"/>
    </xf>
    <xf numFmtId="0" fontId="10" fillId="0" borderId="3" xfId="14" applyFont="1" applyBorder="1" applyAlignment="1">
      <alignment horizontal="center" vertical="center" wrapText="1"/>
    </xf>
    <xf numFmtId="166" fontId="10" fillId="0" borderId="1" xfId="80" applyFont="1" applyBorder="1" applyAlignment="1">
      <alignment horizontal="center" vertical="center" wrapText="1" indent="1"/>
    </xf>
    <xf numFmtId="166" fontId="10" fillId="0" borderId="3" xfId="80" applyFont="1" applyBorder="1" applyAlignment="1">
      <alignment horizontal="center" vertical="center" wrapText="1" indent="1"/>
    </xf>
    <xf numFmtId="0" fontId="3" fillId="13" borderId="37" xfId="14" applyFont="1" applyFill="1" applyBorder="1" applyAlignment="1">
      <alignment horizontal="center" vertical="center" wrapText="1"/>
    </xf>
    <xf numFmtId="0" fontId="3" fillId="13" borderId="39" xfId="14" applyFont="1" applyFill="1" applyBorder="1" applyAlignment="1">
      <alignment horizontal="center" vertical="center" wrapText="1"/>
    </xf>
    <xf numFmtId="0" fontId="10" fillId="8" borderId="5" xfId="14" applyFont="1" applyFill="1" applyBorder="1" applyAlignment="1">
      <alignment horizontal="center" wrapText="1"/>
    </xf>
    <xf numFmtId="0" fontId="10" fillId="0" borderId="33" xfId="14" applyFont="1" applyBorder="1" applyAlignment="1">
      <alignment horizontal="center" vertical="center" textRotation="180"/>
    </xf>
    <xf numFmtId="49" fontId="10" fillId="6" borderId="33" xfId="14" applyNumberFormat="1" applyFont="1" applyFill="1" applyBorder="1" applyAlignment="1">
      <alignment horizontal="center" vertical="center" wrapText="1"/>
    </xf>
    <xf numFmtId="0" fontId="10" fillId="0" borderId="5" xfId="4" applyFont="1" applyBorder="1" applyAlignment="1">
      <alignment horizontal="left" wrapText="1"/>
    </xf>
    <xf numFmtId="0" fontId="13" fillId="0" borderId="0" xfId="6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0" fillId="4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70" fontId="3" fillId="0" borderId="1" xfId="0" applyNumberFormat="1" applyFont="1" applyBorder="1" applyAlignment="1">
      <alignment horizontal="center" vertical="center" wrapText="1"/>
    </xf>
    <xf numFmtId="170" fontId="3" fillId="0" borderId="3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17" fillId="0" borderId="7" xfId="2" applyFont="1" applyBorder="1" applyAlignment="1">
      <alignment horizontal="left" wrapText="1"/>
    </xf>
    <xf numFmtId="0" fontId="17" fillId="0" borderId="2" xfId="2" applyFont="1" applyBorder="1" applyAlignment="1">
      <alignment horizontal="center" vertical="center" wrapText="1"/>
    </xf>
    <xf numFmtId="49" fontId="10" fillId="0" borderId="35" xfId="14" applyNumberFormat="1" applyFont="1" applyBorder="1" applyAlignment="1">
      <alignment horizontal="center" vertical="center" textRotation="180"/>
    </xf>
    <xf numFmtId="0" fontId="10" fillId="0" borderId="35" xfId="14" applyFont="1" applyBorder="1" applyAlignment="1">
      <alignment horizontal="center" vertical="center" wrapText="1"/>
    </xf>
    <xf numFmtId="0" fontId="8" fillId="0" borderId="31" xfId="14" applyFont="1" applyBorder="1" applyAlignment="1">
      <alignment horizontal="center" vertical="center"/>
    </xf>
    <xf numFmtId="0" fontId="8" fillId="0" borderId="7" xfId="14" applyFont="1" applyBorder="1" applyAlignment="1">
      <alignment horizontal="center" vertical="center"/>
    </xf>
    <xf numFmtId="49" fontId="10" fillId="0" borderId="31" xfId="14" applyNumberFormat="1" applyFont="1" applyBorder="1" applyAlignment="1">
      <alignment horizontal="center" vertical="center"/>
    </xf>
    <xf numFmtId="49" fontId="10" fillId="0" borderId="7" xfId="14" applyNumberFormat="1" applyFont="1" applyBorder="1" applyAlignment="1">
      <alignment horizontal="center" vertical="center"/>
    </xf>
    <xf numFmtId="169" fontId="10" fillId="0" borderId="35" xfId="14" applyNumberFormat="1" applyFont="1" applyBorder="1" applyAlignment="1">
      <alignment horizontal="center" vertical="center" wrapText="1"/>
    </xf>
    <xf numFmtId="166" fontId="10" fillId="0" borderId="35" xfId="80" applyFont="1" applyBorder="1" applyAlignment="1">
      <alignment horizontal="center" vertical="center" wrapText="1" indent="1"/>
    </xf>
    <xf numFmtId="3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7" fontId="10" fillId="0" borderId="2" xfId="1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left"/>
    </xf>
    <xf numFmtId="0" fontId="35" fillId="0" borderId="6" xfId="3" applyFont="1" applyBorder="1" applyAlignment="1">
      <alignment horizontal="left" vertical="center"/>
    </xf>
    <xf numFmtId="0" fontId="35" fillId="0" borderId="7" xfId="3" applyFont="1" applyBorder="1" applyAlignment="1">
      <alignment horizontal="left" vertical="center"/>
    </xf>
    <xf numFmtId="0" fontId="35" fillId="0" borderId="8" xfId="3" applyFont="1" applyBorder="1" applyAlignment="1">
      <alignment horizontal="left" vertical="center"/>
    </xf>
    <xf numFmtId="0" fontId="38" fillId="0" borderId="0" xfId="3" applyFont="1" applyAlignment="1">
      <alignment wrapText="1"/>
    </xf>
    <xf numFmtId="0" fontId="5" fillId="0" borderId="0" xfId="3"/>
    <xf numFmtId="0" fontId="10" fillId="0" borderId="2" xfId="2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35" xfId="0" applyFont="1" applyFill="1" applyBorder="1" applyAlignment="1">
      <alignment horizontal="center" vertical="center" wrapText="1"/>
    </xf>
  </cellXfs>
  <cellStyles count="362">
    <cellStyle name="Гиперссылка 2" xfId="8"/>
    <cellStyle name="Гиперссылка 3" xfId="287"/>
    <cellStyle name="Обычный" xfId="0" builtinId="0"/>
    <cellStyle name="Обычный 10" xfId="14"/>
    <cellStyle name="Обычный 10 2" xfId="82"/>
    <cellStyle name="Обычный 10 3" xfId="288"/>
    <cellStyle name="Обычный 100" xfId="83"/>
    <cellStyle name="Обычный 100 2" xfId="84"/>
    <cellStyle name="Обычный 101" xfId="85"/>
    <cellStyle name="Обычный 101 2" xfId="86"/>
    <cellStyle name="Обычный 102" xfId="87"/>
    <cellStyle name="Обычный 102 2" xfId="88"/>
    <cellStyle name="Обычный 103" xfId="89"/>
    <cellStyle name="Обычный 103 2" xfId="90"/>
    <cellStyle name="Обычный 11" xfId="16"/>
    <cellStyle name="Обычный 12" xfId="18"/>
    <cellStyle name="Обычный 13" xfId="20"/>
    <cellStyle name="Обычный 14" xfId="22"/>
    <cellStyle name="Обычный 15" xfId="24"/>
    <cellStyle name="Обычный 19" xfId="29"/>
    <cellStyle name="Обычный 2" xfId="7"/>
    <cellStyle name="Обычный 2 10" xfId="23"/>
    <cellStyle name="Обычный 2 11" xfId="25"/>
    <cellStyle name="Обычный 2 12" xfId="26"/>
    <cellStyle name="Обычный 2 13" xfId="27"/>
    <cellStyle name="Обычный 2 14" xfId="28"/>
    <cellStyle name="Обычный 2 15" xfId="30"/>
    <cellStyle name="Обычный 2 16" xfId="31"/>
    <cellStyle name="Обычный 2 17" xfId="32"/>
    <cellStyle name="Обычный 2 18" xfId="34"/>
    <cellStyle name="Обычный 2 19" xfId="36"/>
    <cellStyle name="Обычный 2 2" xfId="9"/>
    <cellStyle name="Обычный 2 2 2" xfId="289"/>
    <cellStyle name="Обычный 2 2 3" xfId="290"/>
    <cellStyle name="Обычный 2 2 4" xfId="291"/>
    <cellStyle name="Обычный 2 2 5" xfId="292"/>
    <cellStyle name="Обычный 2 2 6" xfId="293"/>
    <cellStyle name="Обычный 2 2 7" xfId="294"/>
    <cellStyle name="Обычный 2 2 8" xfId="295"/>
    <cellStyle name="Обычный 2 20" xfId="37"/>
    <cellStyle name="Обычный 2 21" xfId="39"/>
    <cellStyle name="Обычный 2 22" xfId="41"/>
    <cellStyle name="Обычный 2 23" xfId="42"/>
    <cellStyle name="Обычный 2 24" xfId="44"/>
    <cellStyle name="Обычный 2 25" xfId="46"/>
    <cellStyle name="Обычный 2 26" xfId="47"/>
    <cellStyle name="Обычный 2 27" xfId="49"/>
    <cellStyle name="Обычный 2 28" xfId="51"/>
    <cellStyle name="Обычный 2 29" xfId="53"/>
    <cellStyle name="Обычный 2 3" xfId="10"/>
    <cellStyle name="Обычный 2 3 2" xfId="296"/>
    <cellStyle name="Обычный 2 30" xfId="55"/>
    <cellStyle name="Обычный 2 31" xfId="57"/>
    <cellStyle name="Обычный 2 32" xfId="58"/>
    <cellStyle name="Обычный 2 33" xfId="60"/>
    <cellStyle name="Обычный 2 34" xfId="62"/>
    <cellStyle name="Обычный 2 35" xfId="63"/>
    <cellStyle name="Обычный 2 36" xfId="65"/>
    <cellStyle name="Обычный 2 37" xfId="67"/>
    <cellStyle name="Обычный 2 38" xfId="68"/>
    <cellStyle name="Обычный 2 39" xfId="70"/>
    <cellStyle name="Обычный 2 4" xfId="11"/>
    <cellStyle name="Обычный 2 40" xfId="72"/>
    <cellStyle name="Обычный 2 41" xfId="73"/>
    <cellStyle name="Обычный 2 42" xfId="91"/>
    <cellStyle name="Обычный 2 43" xfId="92"/>
    <cellStyle name="Обычный 2 44" xfId="93"/>
    <cellStyle name="Обычный 2 45" xfId="94"/>
    <cellStyle name="Обычный 2 46" xfId="95"/>
    <cellStyle name="Обычный 2 47" xfId="96"/>
    <cellStyle name="Обычный 2 48" xfId="97"/>
    <cellStyle name="Обычный 2 49" xfId="98"/>
    <cellStyle name="Обычный 2 5" xfId="13"/>
    <cellStyle name="Обычный 2 50" xfId="99"/>
    <cellStyle name="Обычный 2 51" xfId="100"/>
    <cellStyle name="Обычный 2 52" xfId="101"/>
    <cellStyle name="Обычный 2 53" xfId="102"/>
    <cellStyle name="Обычный 2 54" xfId="103"/>
    <cellStyle name="Обычный 2 55" xfId="104"/>
    <cellStyle name="Обычный 2 56" xfId="105"/>
    <cellStyle name="Обычный 2 57" xfId="106"/>
    <cellStyle name="Обычный 2 58" xfId="107"/>
    <cellStyle name="Обычный 2 59" xfId="108"/>
    <cellStyle name="Обычный 2 6" xfId="15"/>
    <cellStyle name="Обычный 2 60" xfId="109"/>
    <cellStyle name="Обычный 2 61" xfId="110"/>
    <cellStyle name="Обычный 2 62" xfId="111"/>
    <cellStyle name="Обычный 2 63" xfId="112"/>
    <cellStyle name="Обычный 2 64" xfId="113"/>
    <cellStyle name="Обычный 2 65" xfId="114"/>
    <cellStyle name="Обычный 2 66" xfId="115"/>
    <cellStyle name="Обычный 2 67" xfId="116"/>
    <cellStyle name="Обычный 2 68" xfId="117"/>
    <cellStyle name="Обычный 2 69" xfId="118"/>
    <cellStyle name="Обычный 2 7" xfId="17"/>
    <cellStyle name="Обычный 2 70" xfId="119"/>
    <cellStyle name="Обычный 2 71" xfId="120"/>
    <cellStyle name="Обычный 2 72" xfId="121"/>
    <cellStyle name="Обычный 2 73" xfId="122"/>
    <cellStyle name="Обычный 2 74" xfId="123"/>
    <cellStyle name="Обычный 2 75" xfId="124"/>
    <cellStyle name="Обычный 2 76" xfId="125"/>
    <cellStyle name="Обычный 2 77" xfId="126"/>
    <cellStyle name="Обычный 2 78" xfId="127"/>
    <cellStyle name="Обычный 2 79" xfId="128"/>
    <cellStyle name="Обычный 2 8" xfId="19"/>
    <cellStyle name="Обычный 2 80" xfId="129"/>
    <cellStyle name="Обычный 2 81" xfId="130"/>
    <cellStyle name="Обычный 2 82" xfId="131"/>
    <cellStyle name="Обычный 2 83" xfId="132"/>
    <cellStyle name="Обычный 2 84" xfId="133"/>
    <cellStyle name="Обычный 2 85" xfId="134"/>
    <cellStyle name="Обычный 2 86" xfId="135"/>
    <cellStyle name="Обычный 2 87" xfId="136"/>
    <cellStyle name="Обычный 2 88" xfId="137"/>
    <cellStyle name="Обычный 2 89" xfId="138"/>
    <cellStyle name="Обычный 2 9" xfId="21"/>
    <cellStyle name="Обычный 2 90" xfId="139"/>
    <cellStyle name="Обычный 2 91" xfId="140"/>
    <cellStyle name="Обычный 2 92" xfId="141"/>
    <cellStyle name="Обычный 2 93" xfId="142"/>
    <cellStyle name="Обычный 2 94" xfId="143"/>
    <cellStyle name="Обычный 2 95" xfId="144"/>
    <cellStyle name="Обычный 2 96" xfId="145"/>
    <cellStyle name="Обычный 2 97" xfId="81"/>
    <cellStyle name="Обычный 2 98" xfId="346"/>
    <cellStyle name="Обычный 22" xfId="33"/>
    <cellStyle name="Обычный 22 2" xfId="146"/>
    <cellStyle name="Обычный 23" xfId="35"/>
    <cellStyle name="Обычный 23 2" xfId="147"/>
    <cellStyle name="Обычный 24" xfId="148"/>
    <cellStyle name="Обычный 24 2" xfId="149"/>
    <cellStyle name="Обычный 25" xfId="38"/>
    <cellStyle name="Обычный 25 2" xfId="150"/>
    <cellStyle name="Обычный 26" xfId="40"/>
    <cellStyle name="Обычный 26 2" xfId="151"/>
    <cellStyle name="Обычный 27" xfId="152"/>
    <cellStyle name="Обычный 27 2" xfId="153"/>
    <cellStyle name="Обычный 28" xfId="43"/>
    <cellStyle name="Обычный 28 2" xfId="154"/>
    <cellStyle name="Обычный 29" xfId="45"/>
    <cellStyle name="Обычный 29 2" xfId="155"/>
    <cellStyle name="Обычный 3" xfId="2"/>
    <cellStyle name="Обычный 3 2" xfId="284"/>
    <cellStyle name="Обычный 3 3" xfId="297"/>
    <cellStyle name="Обычный 3 4" xfId="298"/>
    <cellStyle name="Обычный 3 5" xfId="299"/>
    <cellStyle name="Обычный 3 6" xfId="300"/>
    <cellStyle name="Обычный 30" xfId="156"/>
    <cellStyle name="Обычный 30 2" xfId="157"/>
    <cellStyle name="Обычный 31" xfId="48"/>
    <cellStyle name="Обычный 31 2" xfId="158"/>
    <cellStyle name="Обычный 32" xfId="50"/>
    <cellStyle name="Обычный 33" xfId="52"/>
    <cellStyle name="Обычный 33 2" xfId="159"/>
    <cellStyle name="Обычный 34" xfId="54"/>
    <cellStyle name="Обычный 34 2" xfId="160"/>
    <cellStyle name="Обычный 35" xfId="56"/>
    <cellStyle name="Обычный 35 2" xfId="161"/>
    <cellStyle name="Обычный 36" xfId="162"/>
    <cellStyle name="Обычный 36 2" xfId="163"/>
    <cellStyle name="Обычный 37" xfId="59"/>
    <cellStyle name="Обычный 37 2" xfId="164"/>
    <cellStyle name="Обычный 38" xfId="61"/>
    <cellStyle name="Обычный 38 2" xfId="165"/>
    <cellStyle name="Обычный 39" xfId="166"/>
    <cellStyle name="Обычный 39 2" xfId="167"/>
    <cellStyle name="Обычный 4" xfId="4"/>
    <cellStyle name="Обычный 4 2" xfId="301"/>
    <cellStyle name="Обычный 4 2 2" xfId="302"/>
    <cellStyle name="Обычный 4 2 3" xfId="303"/>
    <cellStyle name="Обычный 4 3" xfId="3"/>
    <cellStyle name="Обычный 4 4" xfId="304"/>
    <cellStyle name="Обычный 4 5" xfId="305"/>
    <cellStyle name="Обычный 4 6" xfId="306"/>
    <cellStyle name="Обычный 4 7" xfId="307"/>
    <cellStyle name="Обычный 4 8" xfId="308"/>
    <cellStyle name="Обычный 40" xfId="64"/>
    <cellStyle name="Обычный 40 2" xfId="168"/>
    <cellStyle name="Обычный 41" xfId="66"/>
    <cellStyle name="Обычный 41 2" xfId="169"/>
    <cellStyle name="Обычный 42" xfId="170"/>
    <cellStyle name="Обычный 42 2" xfId="171"/>
    <cellStyle name="Обычный 43" xfId="69"/>
    <cellStyle name="Обычный 43 2" xfId="172"/>
    <cellStyle name="Обычный 44" xfId="71"/>
    <cellStyle name="Обычный 44 2" xfId="173"/>
    <cellStyle name="Обычный 45" xfId="174"/>
    <cellStyle name="Обычный 45 2" xfId="175"/>
    <cellStyle name="Обычный 46" xfId="176"/>
    <cellStyle name="Обычный 46 2" xfId="177"/>
    <cellStyle name="Обычный 48" xfId="178"/>
    <cellStyle name="Обычный 48 2" xfId="179"/>
    <cellStyle name="Обычный 49" xfId="180"/>
    <cellStyle name="Обычный 49 2" xfId="181"/>
    <cellStyle name="Обычный 5" xfId="74"/>
    <cellStyle name="Обычный 5 2" xfId="182"/>
    <cellStyle name="Обычный 5 3" xfId="309"/>
    <cellStyle name="Обычный 5 4" xfId="310"/>
    <cellStyle name="Обычный 5 5" xfId="311"/>
    <cellStyle name="Обычный 5 6" xfId="312"/>
    <cellStyle name="Обычный 5 7" xfId="313"/>
    <cellStyle name="Обычный 5 8" xfId="314"/>
    <cellStyle name="Обычный 5 9" xfId="315"/>
    <cellStyle name="Обычный 50" xfId="183"/>
    <cellStyle name="Обычный 50 2" xfId="184"/>
    <cellStyle name="Обычный 51" xfId="185"/>
    <cellStyle name="Обычный 51 2" xfId="186"/>
    <cellStyle name="Обычный 52" xfId="187"/>
    <cellStyle name="Обычный 52 2" xfId="188"/>
    <cellStyle name="Обычный 53" xfId="189"/>
    <cellStyle name="Обычный 53 2" xfId="190"/>
    <cellStyle name="Обычный 54" xfId="191"/>
    <cellStyle name="Обычный 54 2" xfId="192"/>
    <cellStyle name="Обычный 55" xfId="193"/>
    <cellStyle name="Обычный 55 2" xfId="194"/>
    <cellStyle name="Обычный 56" xfId="195"/>
    <cellStyle name="Обычный 56 2" xfId="196"/>
    <cellStyle name="Обычный 57" xfId="197"/>
    <cellStyle name="Обычный 57 2" xfId="198"/>
    <cellStyle name="Обычный 58" xfId="199"/>
    <cellStyle name="Обычный 58 2" xfId="200"/>
    <cellStyle name="Обычный 59" xfId="201"/>
    <cellStyle name="Обычный 59 2" xfId="202"/>
    <cellStyle name="Обычный 6" xfId="75"/>
    <cellStyle name="Обычный 6 2" xfId="77"/>
    <cellStyle name="Обычный 6 2 2" xfId="347"/>
    <cellStyle name="Обычный 60" xfId="203"/>
    <cellStyle name="Обычный 60 2" xfId="204"/>
    <cellStyle name="Обычный 61" xfId="205"/>
    <cellStyle name="Обычный 61 2" xfId="206"/>
    <cellStyle name="Обычный 62" xfId="207"/>
    <cellStyle name="Обычный 62 2" xfId="208"/>
    <cellStyle name="Обычный 63" xfId="209"/>
    <cellStyle name="Обычный 63 2" xfId="210"/>
    <cellStyle name="Обычный 64" xfId="211"/>
    <cellStyle name="Обычный 64 2" xfId="212"/>
    <cellStyle name="Обычный 65" xfId="213"/>
    <cellStyle name="Обычный 65 2" xfId="214"/>
    <cellStyle name="Обычный 66" xfId="215"/>
    <cellStyle name="Обычный 66 2" xfId="216"/>
    <cellStyle name="Обычный 67" xfId="217"/>
    <cellStyle name="Обычный 67 2" xfId="218"/>
    <cellStyle name="Обычный 68" xfId="219"/>
    <cellStyle name="Обычный 68 2" xfId="220"/>
    <cellStyle name="Обычный 69" xfId="221"/>
    <cellStyle name="Обычный 69 2" xfId="222"/>
    <cellStyle name="Обычный 7" xfId="6"/>
    <cellStyle name="Обычный 7 2" xfId="223"/>
    <cellStyle name="Обычный 70" xfId="224"/>
    <cellStyle name="Обычный 70 2" xfId="225"/>
    <cellStyle name="Обычный 71" xfId="226"/>
    <cellStyle name="Обычный 71 2" xfId="227"/>
    <cellStyle name="Обычный 72" xfId="228"/>
    <cellStyle name="Обычный 72 2" xfId="229"/>
    <cellStyle name="Обычный 73" xfId="230"/>
    <cellStyle name="Обычный 73 2" xfId="231"/>
    <cellStyle name="Обычный 75" xfId="232"/>
    <cellStyle name="Обычный 75 2" xfId="233"/>
    <cellStyle name="Обычный 76" xfId="234"/>
    <cellStyle name="Обычный 76 2" xfId="235"/>
    <cellStyle name="Обычный 77" xfId="236"/>
    <cellStyle name="Обычный 77 2" xfId="237"/>
    <cellStyle name="Обычный 78" xfId="238"/>
    <cellStyle name="Обычный 78 2" xfId="239"/>
    <cellStyle name="Обычный 79" xfId="240"/>
    <cellStyle name="Обычный 79 2" xfId="241"/>
    <cellStyle name="Обычный 8" xfId="76"/>
    <cellStyle name="Обычный 8 2" xfId="78"/>
    <cellStyle name="Обычный 8 2 2" xfId="348"/>
    <cellStyle name="Обычный 8 3" xfId="316"/>
    <cellStyle name="Обычный 8 4" xfId="317"/>
    <cellStyle name="Обычный 8 5" xfId="318"/>
    <cellStyle name="Обычный 80" xfId="242"/>
    <cellStyle name="Обычный 80 2" xfId="243"/>
    <cellStyle name="Обычный 81" xfId="244"/>
    <cellStyle name="Обычный 81 2" xfId="245"/>
    <cellStyle name="Обычный 82" xfId="246"/>
    <cellStyle name="Обычный 82 2" xfId="247"/>
    <cellStyle name="Обычный 83" xfId="248"/>
    <cellStyle name="Обычный 83 2" xfId="249"/>
    <cellStyle name="Обычный 84" xfId="250"/>
    <cellStyle name="Обычный 84 2" xfId="251"/>
    <cellStyle name="Обычный 85" xfId="252"/>
    <cellStyle name="Обычный 85 2" xfId="253"/>
    <cellStyle name="Обычный 86" xfId="254"/>
    <cellStyle name="Обычный 86 2" xfId="255"/>
    <cellStyle name="Обычный 87" xfId="256"/>
    <cellStyle name="Обычный 87 2" xfId="257"/>
    <cellStyle name="Обычный 88" xfId="258"/>
    <cellStyle name="Обычный 88 2" xfId="259"/>
    <cellStyle name="Обычный 89" xfId="260"/>
    <cellStyle name="Обычный 89 2" xfId="261"/>
    <cellStyle name="Обычный 9" xfId="12"/>
    <cellStyle name="Обычный 9 2" xfId="79"/>
    <cellStyle name="Обычный 9 2 2" xfId="349"/>
    <cellStyle name="Обычный 9 3" xfId="283"/>
    <cellStyle name="Обычный 90" xfId="262"/>
    <cellStyle name="Обычный 90 2" xfId="263"/>
    <cellStyle name="Обычный 91" xfId="264"/>
    <cellStyle name="Обычный 91 2" xfId="265"/>
    <cellStyle name="Обычный 92" xfId="266"/>
    <cellStyle name="Обычный 92 2" xfId="267"/>
    <cellStyle name="Обычный 93" xfId="268"/>
    <cellStyle name="Обычный 93 2" xfId="269"/>
    <cellStyle name="Обычный 94" xfId="270"/>
    <cellStyle name="Обычный 94 2" xfId="271"/>
    <cellStyle name="Обычный 95" xfId="272"/>
    <cellStyle name="Обычный 95 2" xfId="273"/>
    <cellStyle name="Обычный 96" xfId="274"/>
    <cellStyle name="Обычный 96 2" xfId="275"/>
    <cellStyle name="Обычный 97" xfId="276"/>
    <cellStyle name="Обычный 97 2" xfId="277"/>
    <cellStyle name="Обычный 98" xfId="278"/>
    <cellStyle name="Обычный 98 2" xfId="279"/>
    <cellStyle name="Обычный 99" xfId="280"/>
    <cellStyle name="Обычный 99 2" xfId="281"/>
    <cellStyle name="Процентный 2" xfId="319"/>
    <cellStyle name="Процентный 2 2" xfId="320"/>
    <cellStyle name="Процентный 2 3" xfId="321"/>
    <cellStyle name="Процентный 3" xfId="322"/>
    <cellStyle name="Процентный 3 2" xfId="323"/>
    <cellStyle name="Процентный 3 3" xfId="324"/>
    <cellStyle name="Процентный 3 4" xfId="325"/>
    <cellStyle name="Процентный 3 5" xfId="326"/>
    <cellStyle name="Процентный 3 6" xfId="327"/>
    <cellStyle name="Процентный 3 7" xfId="328"/>
    <cellStyle name="Финансовый" xfId="1" builtinId="3"/>
    <cellStyle name="Финансовый 10" xfId="80"/>
    <cellStyle name="Финансовый 10 2" xfId="282"/>
    <cellStyle name="Финансовый 2" xfId="285"/>
    <cellStyle name="Финансовый 2 2" xfId="329"/>
    <cellStyle name="Финансовый 2 2 2" xfId="350"/>
    <cellStyle name="Финансовый 2 2 3" xfId="351"/>
    <cellStyle name="Финансовый 2 2 4" xfId="352"/>
    <cellStyle name="Финансовый 2 2 5" xfId="353"/>
    <cellStyle name="Финансовый 2 2 6" xfId="354"/>
    <cellStyle name="Финансовый 2 2 7" xfId="355"/>
    <cellStyle name="Финансовый 2 2 8" xfId="356"/>
    <cellStyle name="Финансовый 2 2 9" xfId="357"/>
    <cellStyle name="Финансовый 2 3" xfId="330"/>
    <cellStyle name="Финансовый 2 4" xfId="331"/>
    <cellStyle name="Финансовый 2 5" xfId="332"/>
    <cellStyle name="Финансовый 2 6" xfId="333"/>
    <cellStyle name="Финансовый 2 7" xfId="286"/>
    <cellStyle name="Финансовый 2_Инвестиции НК на 31.12.2014 15%" xfId="334"/>
    <cellStyle name="Финансовый 3" xfId="5"/>
    <cellStyle name="Финансовый 3 2" xfId="358"/>
    <cellStyle name="Финансовый 4" xfId="335"/>
    <cellStyle name="Финансовый 4 2" xfId="359"/>
    <cellStyle name="Финансовый 4 3" xfId="360"/>
    <cellStyle name="Финансовый 4 4" xfId="361"/>
    <cellStyle name="Финансовый 5" xfId="336"/>
    <cellStyle name="Финансовый 5 2" xfId="337"/>
    <cellStyle name="Финансовый 5 3" xfId="338"/>
    <cellStyle name="Финансовый 5 4" xfId="339"/>
    <cellStyle name="Финансовый 5 5" xfId="340"/>
    <cellStyle name="Финансовый 5 6" xfId="341"/>
    <cellStyle name="Финансовый 5 7" xfId="342"/>
    <cellStyle name="Финансовый 6" xfId="343"/>
    <cellStyle name="Финансовый 7" xfId="344"/>
    <cellStyle name="Финансовый 8" xfId="34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6" formatCode="_-* #,##0.00_р_._-;\-* #,##0.00_р_._-;_-* &quot;-&quot;??_р_._-;_-@_-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Files\&#1054;&#1073;&#1084;&#1077;&#1085;_DR\&#1054;&#1058;&#1044;&#1045;&#1051;%20&#1055;&#1056;&#1054;&#1044;&#1040;&#1046;\&#1054;&#1088;&#1075;&#1072;&#1085;&#1080;&#1079;&#1072;&#1094;&#1080;&#1103;\&#1044;&#1086;&#1082;&#1091;&#1084;&#1077;&#1085;&#1090;&#1099;\&#1055;&#1088;&#1072;&#1081;&#1089;&#1099;%20&#1080;%20&#1059;&#1089;&#1083;&#1086;&#1074;&#1080;&#1103;%20&#1087;&#1088;&#1086;&#1076;&#1072;&#1078;&#1080;\&#1055;&#1088;&#1072;&#1081;&#1089;%20&#1054;&#1082;&#1090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торичная жилая и коммерческая "/>
      <sheetName val="ЖК МК квартиры"/>
      <sheetName val="ЖК МК Коммерческие помещения"/>
      <sheetName val="ЖК МК Коммерция"/>
      <sheetName val="ЖК МК паркинги"/>
      <sheetName val="КД Кристалл квартиры."/>
      <sheetName val="КД Кристалл квартиры"/>
      <sheetName val="КД Кристалл коммерция"/>
      <sheetName val="КД Кристалл паркинги"/>
      <sheetName val="БЦ Манхеттен офисы"/>
      <sheetName val="БЦ Манхеттен парковки"/>
      <sheetName val="БЦ Манхэттен (офисы+паркинги)"/>
      <sheetName val="НК Таунхаусы"/>
      <sheetName val="НК Коттеджи"/>
      <sheetName val="КП Николин Ключ"/>
      <sheetName val="НК ЗУ под ключ"/>
      <sheetName val="НК ЗУ перспектива"/>
      <sheetName val="КП НК ЗУ"/>
      <sheetName val="Квартиры Бирюзовая, 2 (КП НК)"/>
      <sheetName val="Квартиры Самоцветная, 2 (КП НК)"/>
      <sheetName val="ЗУ Челябинская обл"/>
      <sheetName val="ЗК Александровский ИЖС"/>
      <sheetName val="ЗК Александровский коммерция"/>
      <sheetName val="ЗК ЕКАД ВП"/>
      <sheetName val="ЗУ НьюКоптяки"/>
      <sheetName val="ДП Печки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G3">
            <v>28901.734104046242</v>
          </cell>
        </row>
        <row r="6">
          <cell r="G6">
            <v>28438.469493278179</v>
          </cell>
        </row>
        <row r="10">
          <cell r="B10" t="str">
            <v>Гранатовая</v>
          </cell>
          <cell r="E10">
            <v>19.22</v>
          </cell>
          <cell r="F10">
            <v>11900000</v>
          </cell>
        </row>
        <row r="11">
          <cell r="E11">
            <v>10</v>
          </cell>
          <cell r="F11">
            <v>9888600</v>
          </cell>
        </row>
      </sheetData>
      <sheetData sheetId="15"/>
      <sheetData sheetId="16"/>
      <sheetData sheetId="17">
        <row r="27">
          <cell r="J27">
            <v>1588650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id="1" name="Таблица1" displayName="Таблица1" ref="A1:N90" totalsRowShown="0" headerRowDxfId="15" headerRowBorderDxfId="14">
  <autoFilter ref="A1:N90"/>
  <tableColumns count="14">
    <tableColumn id="1" name="Тип недвижимости" dataDxfId="13"/>
    <tableColumn id="2" name="Адрес объекта" dataDxfId="12"/>
    <tableColumn id="3" name="Этаж" dataDxfId="11"/>
    <tableColumn id="4" name="Вид и номер объекта по БТИ" dataDxfId="10"/>
    <tableColumn id="5" name="Номер объекта по внутренней навигации " dataDxfId="9"/>
    <tableColumn id="6" name="Площадь, кв.м." dataDxfId="8"/>
    <tableColumn id="7" name="Наличие ремонта" dataDxfId="7"/>
    <tableColumn id="8" name="Цена продажи за кв.м., руб." dataDxfId="6"/>
    <tableColumn id="9" name="Общая стоимость руб." dataDxfId="5"/>
    <tableColumn id="10" name="Арендаторы " dataDxfId="4"/>
    <tableColumn id="11" name="Арендная ставка руб./кв.м. включая экспл расходы " dataDxfId="3"/>
    <tableColumn id="12" name="Балансодержатель" dataDxfId="2"/>
    <tableColumn id="13" name="Налогооблажение" dataDxfId="1"/>
    <tableColumn id="14" name="Особенность офис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activeCell="N4" sqref="N4"/>
    </sheetView>
  </sheetViews>
  <sheetFormatPr defaultRowHeight="15" x14ac:dyDescent="0.25"/>
  <cols>
    <col min="1" max="1" width="13.42578125" customWidth="1"/>
    <col min="2" max="2" width="12" customWidth="1"/>
    <col min="3" max="3" width="6.85546875" customWidth="1"/>
    <col min="4" max="4" width="11.140625" customWidth="1"/>
    <col min="5" max="5" width="12.5703125" customWidth="1"/>
    <col min="6" max="6" width="12" customWidth="1"/>
    <col min="7" max="7" width="11.85546875" customWidth="1"/>
    <col min="8" max="8" width="9.5703125" customWidth="1"/>
    <col min="9" max="9" width="10.5703125" customWidth="1"/>
    <col min="10" max="10" width="11.7109375" customWidth="1"/>
    <col min="11" max="11" width="12.28515625" customWidth="1"/>
    <col min="12" max="12" width="12" customWidth="1"/>
    <col min="13" max="13" width="17.28515625" customWidth="1"/>
    <col min="14" max="14" width="18.42578125" customWidth="1"/>
  </cols>
  <sheetData>
    <row r="1" spans="1:14" ht="91.5" customHeight="1" x14ac:dyDescent="0.25">
      <c r="A1" s="801" t="s">
        <v>1619</v>
      </c>
      <c r="B1" s="802" t="s">
        <v>1620</v>
      </c>
      <c r="C1" s="803" t="s">
        <v>112</v>
      </c>
      <c r="D1" s="802" t="s">
        <v>1508</v>
      </c>
      <c r="E1" s="802" t="s">
        <v>1621</v>
      </c>
      <c r="F1" s="802" t="s">
        <v>1510</v>
      </c>
      <c r="G1" s="802" t="s">
        <v>1363</v>
      </c>
      <c r="H1" s="802" t="s">
        <v>329</v>
      </c>
      <c r="I1" s="804" t="s">
        <v>1511</v>
      </c>
      <c r="J1" s="805" t="s">
        <v>333</v>
      </c>
      <c r="K1" s="806" t="s">
        <v>1622</v>
      </c>
      <c r="L1" s="805" t="s">
        <v>11</v>
      </c>
      <c r="M1" s="807" t="s">
        <v>1623</v>
      </c>
      <c r="N1" s="807" t="s">
        <v>498</v>
      </c>
    </row>
    <row r="2" spans="1:14" ht="76.5" x14ac:dyDescent="0.25">
      <c r="A2" s="808" t="s">
        <v>1624</v>
      </c>
      <c r="B2" s="809" t="s">
        <v>1625</v>
      </c>
      <c r="C2" s="810">
        <v>2</v>
      </c>
      <c r="D2" s="811" t="s">
        <v>497</v>
      </c>
      <c r="E2" s="812" t="s">
        <v>1311</v>
      </c>
      <c r="F2" s="813">
        <v>126.5</v>
      </c>
      <c r="G2" s="814" t="s">
        <v>339</v>
      </c>
      <c r="H2" s="815">
        <f t="shared" ref="H2:H17" si="0">I2/F2</f>
        <v>75098.814229249008</v>
      </c>
      <c r="I2" s="815">
        <v>9500000</v>
      </c>
      <c r="J2" s="809" t="s">
        <v>1626</v>
      </c>
      <c r="K2" s="809">
        <v>560</v>
      </c>
      <c r="L2" s="809" t="s">
        <v>418</v>
      </c>
      <c r="M2" s="816"/>
      <c r="N2" s="816" t="s">
        <v>496</v>
      </c>
    </row>
    <row r="3" spans="1:14" ht="51" x14ac:dyDescent="0.25">
      <c r="A3" s="808" t="s">
        <v>1624</v>
      </c>
      <c r="B3" s="809" t="s">
        <v>1625</v>
      </c>
      <c r="C3" s="810">
        <v>2</v>
      </c>
      <c r="D3" s="811" t="s">
        <v>495</v>
      </c>
      <c r="E3" s="812" t="s">
        <v>1312</v>
      </c>
      <c r="F3" s="813">
        <v>102.9</v>
      </c>
      <c r="G3" s="814" t="s">
        <v>339</v>
      </c>
      <c r="H3" s="815">
        <f t="shared" si="0"/>
        <v>68027.210884353743</v>
      </c>
      <c r="I3" s="815">
        <v>7000000</v>
      </c>
      <c r="J3" s="809" t="s">
        <v>494</v>
      </c>
      <c r="K3" s="809">
        <v>610</v>
      </c>
      <c r="L3" s="809" t="s">
        <v>418</v>
      </c>
      <c r="M3" s="816"/>
      <c r="N3" s="816" t="s">
        <v>493</v>
      </c>
    </row>
    <row r="4" spans="1:14" ht="102" x14ac:dyDescent="0.25">
      <c r="A4" s="808" t="s">
        <v>1624</v>
      </c>
      <c r="B4" s="809" t="s">
        <v>1625</v>
      </c>
      <c r="C4" s="810">
        <v>2</v>
      </c>
      <c r="D4" s="809" t="s">
        <v>488</v>
      </c>
      <c r="E4" s="817" t="s">
        <v>1314</v>
      </c>
      <c r="F4" s="813">
        <v>176.1</v>
      </c>
      <c r="G4" s="809" t="s">
        <v>339</v>
      </c>
      <c r="H4" s="818">
        <f t="shared" si="0"/>
        <v>65019.875070982402</v>
      </c>
      <c r="I4" s="818">
        <v>11450000</v>
      </c>
      <c r="J4" s="809" t="s">
        <v>1627</v>
      </c>
      <c r="K4" s="809">
        <v>600</v>
      </c>
      <c r="L4" s="816" t="s">
        <v>473</v>
      </c>
      <c r="M4" s="816"/>
      <c r="N4" s="816" t="s">
        <v>486</v>
      </c>
    </row>
    <row r="5" spans="1:14" ht="63.75" x14ac:dyDescent="0.25">
      <c r="A5" s="808" t="s">
        <v>1624</v>
      </c>
      <c r="B5" s="809" t="s">
        <v>1625</v>
      </c>
      <c r="C5" s="810">
        <v>3</v>
      </c>
      <c r="D5" s="811" t="s">
        <v>1258</v>
      </c>
      <c r="E5" s="812" t="s">
        <v>1512</v>
      </c>
      <c r="F5" s="813">
        <v>20.3</v>
      </c>
      <c r="G5" s="811" t="s">
        <v>339</v>
      </c>
      <c r="H5" s="815">
        <f t="shared" si="0"/>
        <v>65024.63054187192</v>
      </c>
      <c r="I5" s="815">
        <v>1320000</v>
      </c>
      <c r="J5" s="818" t="s">
        <v>473</v>
      </c>
      <c r="K5" s="818" t="s">
        <v>1628</v>
      </c>
      <c r="L5" s="818" t="s">
        <v>1589</v>
      </c>
      <c r="M5" s="819"/>
      <c r="N5" s="816" t="s">
        <v>1262</v>
      </c>
    </row>
    <row r="6" spans="1:14" ht="76.5" x14ac:dyDescent="0.25">
      <c r="A6" s="808" t="s">
        <v>1624</v>
      </c>
      <c r="B6" s="809" t="s">
        <v>1625</v>
      </c>
      <c r="C6" s="820">
        <v>3</v>
      </c>
      <c r="D6" s="811" t="s">
        <v>485</v>
      </c>
      <c r="E6" s="812" t="s">
        <v>1315</v>
      </c>
      <c r="F6" s="821">
        <v>134.5</v>
      </c>
      <c r="G6" s="814" t="s">
        <v>339</v>
      </c>
      <c r="H6" s="815">
        <f t="shared" si="0"/>
        <v>65055.762081784385</v>
      </c>
      <c r="I6" s="815">
        <v>8750000</v>
      </c>
      <c r="J6" s="809" t="s">
        <v>484</v>
      </c>
      <c r="K6" s="809">
        <v>585</v>
      </c>
      <c r="L6" s="816" t="s">
        <v>398</v>
      </c>
      <c r="M6" s="816"/>
      <c r="N6" s="816" t="s">
        <v>483</v>
      </c>
    </row>
    <row r="7" spans="1:14" ht="51" x14ac:dyDescent="0.25">
      <c r="A7" s="808" t="s">
        <v>1624</v>
      </c>
      <c r="B7" s="809" t="s">
        <v>1625</v>
      </c>
      <c r="C7" s="820">
        <v>3</v>
      </c>
      <c r="D7" s="811" t="s">
        <v>482</v>
      </c>
      <c r="E7" s="812" t="s">
        <v>1316</v>
      </c>
      <c r="F7" s="821">
        <v>88.7</v>
      </c>
      <c r="G7" s="814" t="s">
        <v>339</v>
      </c>
      <c r="H7" s="815">
        <f t="shared" si="0"/>
        <v>72153.325817361896</v>
      </c>
      <c r="I7" s="815">
        <v>6400000</v>
      </c>
      <c r="J7" s="809" t="s">
        <v>1629</v>
      </c>
      <c r="K7" s="809">
        <v>560</v>
      </c>
      <c r="L7" s="816" t="s">
        <v>398</v>
      </c>
      <c r="M7" s="816"/>
      <c r="N7" s="816" t="s">
        <v>480</v>
      </c>
    </row>
    <row r="8" spans="1:14" ht="63.75" x14ac:dyDescent="0.25">
      <c r="A8" s="808" t="s">
        <v>1624</v>
      </c>
      <c r="B8" s="809" t="s">
        <v>1625</v>
      </c>
      <c r="C8" s="820">
        <v>3</v>
      </c>
      <c r="D8" s="811" t="s">
        <v>479</v>
      </c>
      <c r="E8" s="812" t="s">
        <v>1317</v>
      </c>
      <c r="F8" s="821">
        <v>157</v>
      </c>
      <c r="G8" s="811" t="s">
        <v>339</v>
      </c>
      <c r="H8" s="815">
        <f t="shared" si="0"/>
        <v>68152.866242038217</v>
      </c>
      <c r="I8" s="815">
        <v>10700000</v>
      </c>
      <c r="J8" s="809" t="s">
        <v>476</v>
      </c>
      <c r="K8" s="809">
        <v>660</v>
      </c>
      <c r="L8" s="816" t="s">
        <v>398</v>
      </c>
      <c r="M8" s="816"/>
      <c r="N8" s="816" t="s">
        <v>478</v>
      </c>
    </row>
    <row r="9" spans="1:14" ht="76.5" x14ac:dyDescent="0.25">
      <c r="A9" s="808" t="s">
        <v>1624</v>
      </c>
      <c r="B9" s="809" t="s">
        <v>1625</v>
      </c>
      <c r="C9" s="820">
        <v>3</v>
      </c>
      <c r="D9" s="811" t="s">
        <v>477</v>
      </c>
      <c r="E9" s="812" t="s">
        <v>1318</v>
      </c>
      <c r="F9" s="821">
        <v>212</v>
      </c>
      <c r="G9" s="811" t="s">
        <v>339</v>
      </c>
      <c r="H9" s="815">
        <f t="shared" si="0"/>
        <v>65094.339622641506</v>
      </c>
      <c r="I9" s="815">
        <v>13800000</v>
      </c>
      <c r="J9" s="809" t="s">
        <v>1630</v>
      </c>
      <c r="K9" s="809">
        <v>560</v>
      </c>
      <c r="L9" s="816" t="s">
        <v>398</v>
      </c>
      <c r="M9" s="816"/>
      <c r="N9" s="816" t="s">
        <v>475</v>
      </c>
    </row>
    <row r="10" spans="1:14" ht="63.75" x14ac:dyDescent="0.25">
      <c r="A10" s="808" t="s">
        <v>1624</v>
      </c>
      <c r="B10" s="809" t="s">
        <v>1625</v>
      </c>
      <c r="C10" s="811">
        <v>3</v>
      </c>
      <c r="D10" s="811" t="s">
        <v>474</v>
      </c>
      <c r="E10" s="812" t="s">
        <v>1319</v>
      </c>
      <c r="F10" s="822">
        <v>188.3</v>
      </c>
      <c r="G10" s="811" t="s">
        <v>339</v>
      </c>
      <c r="H10" s="815">
        <f t="shared" si="0"/>
        <v>65055.762081784385</v>
      </c>
      <c r="I10" s="815">
        <v>12250000</v>
      </c>
      <c r="J10" s="818" t="s">
        <v>473</v>
      </c>
      <c r="K10" s="818" t="s">
        <v>1628</v>
      </c>
      <c r="L10" s="816" t="s">
        <v>473</v>
      </c>
      <c r="M10" s="816"/>
      <c r="N10" s="816" t="s">
        <v>1263</v>
      </c>
    </row>
    <row r="11" spans="1:14" ht="51" x14ac:dyDescent="0.25">
      <c r="A11" s="808" t="s">
        <v>1624</v>
      </c>
      <c r="B11" s="809" t="s">
        <v>1625</v>
      </c>
      <c r="C11" s="811">
        <v>3</v>
      </c>
      <c r="D11" s="811" t="s">
        <v>1590</v>
      </c>
      <c r="E11" s="812" t="s">
        <v>1591</v>
      </c>
      <c r="F11" s="822">
        <v>60.08</v>
      </c>
      <c r="G11" s="811" t="s">
        <v>339</v>
      </c>
      <c r="H11" s="815">
        <f t="shared" si="0"/>
        <v>71571.238348868181</v>
      </c>
      <c r="I11" s="815">
        <v>4300000</v>
      </c>
      <c r="J11" s="816" t="s">
        <v>28</v>
      </c>
      <c r="K11" s="809" t="s">
        <v>1628</v>
      </c>
      <c r="L11" s="809" t="s">
        <v>1631</v>
      </c>
      <c r="M11" s="816"/>
      <c r="N11" s="816" t="s">
        <v>1632</v>
      </c>
    </row>
    <row r="12" spans="1:14" ht="63.75" customHeight="1" x14ac:dyDescent="0.25">
      <c r="A12" s="808" t="s">
        <v>1624</v>
      </c>
      <c r="B12" s="809" t="s">
        <v>1625</v>
      </c>
      <c r="C12" s="811">
        <v>3</v>
      </c>
      <c r="D12" s="811" t="s">
        <v>1658</v>
      </c>
      <c r="E12" s="853" t="s">
        <v>1659</v>
      </c>
      <c r="F12" s="854">
        <v>77.400000000000006</v>
      </c>
      <c r="G12" s="811" t="s">
        <v>339</v>
      </c>
      <c r="H12" s="855">
        <v>64599</v>
      </c>
      <c r="I12" s="855">
        <v>5000000</v>
      </c>
      <c r="J12" s="856"/>
      <c r="K12" s="857"/>
      <c r="L12" s="852" t="s">
        <v>237</v>
      </c>
      <c r="M12" s="858"/>
      <c r="N12" s="851" t="s">
        <v>1632</v>
      </c>
    </row>
    <row r="13" spans="1:14" ht="89.25" x14ac:dyDescent="0.25">
      <c r="A13" s="808" t="s">
        <v>1624</v>
      </c>
      <c r="B13" s="809" t="s">
        <v>1625</v>
      </c>
      <c r="C13" s="820">
        <v>4</v>
      </c>
      <c r="D13" s="811" t="s">
        <v>472</v>
      </c>
      <c r="E13" s="812" t="s">
        <v>1307</v>
      </c>
      <c r="F13" s="821">
        <v>97.5</v>
      </c>
      <c r="G13" s="814" t="s">
        <v>339</v>
      </c>
      <c r="H13" s="815">
        <f t="shared" si="0"/>
        <v>71794.871794871797</v>
      </c>
      <c r="I13" s="823">
        <v>7000000</v>
      </c>
      <c r="J13" s="809" t="s">
        <v>1513</v>
      </c>
      <c r="K13" s="809">
        <v>560</v>
      </c>
      <c r="L13" s="816" t="s">
        <v>202</v>
      </c>
      <c r="M13" s="816"/>
      <c r="N13" s="816" t="s">
        <v>470</v>
      </c>
    </row>
    <row r="14" spans="1:14" ht="114.75" x14ac:dyDescent="0.25">
      <c r="A14" s="808" t="s">
        <v>1624</v>
      </c>
      <c r="B14" s="809" t="s">
        <v>1625</v>
      </c>
      <c r="C14" s="820">
        <v>4</v>
      </c>
      <c r="D14" s="811" t="s">
        <v>469</v>
      </c>
      <c r="E14" s="812" t="s">
        <v>1320</v>
      </c>
      <c r="F14" s="821">
        <v>138.1</v>
      </c>
      <c r="G14" s="814" t="s">
        <v>339</v>
      </c>
      <c r="H14" s="815">
        <f t="shared" si="0"/>
        <v>68066.61839246923</v>
      </c>
      <c r="I14" s="823">
        <v>9400000</v>
      </c>
      <c r="J14" s="809" t="s">
        <v>1633</v>
      </c>
      <c r="K14" s="809">
        <v>560</v>
      </c>
      <c r="L14" s="816" t="s">
        <v>202</v>
      </c>
      <c r="M14" s="816"/>
      <c r="N14" s="816" t="s">
        <v>467</v>
      </c>
    </row>
    <row r="15" spans="1:14" ht="76.5" x14ac:dyDescent="0.25">
      <c r="A15" s="808" t="s">
        <v>1624</v>
      </c>
      <c r="B15" s="809" t="s">
        <v>1625</v>
      </c>
      <c r="C15" s="820">
        <v>4</v>
      </c>
      <c r="D15" s="811" t="s">
        <v>466</v>
      </c>
      <c r="E15" s="812" t="s">
        <v>1321</v>
      </c>
      <c r="F15" s="821">
        <v>109.2</v>
      </c>
      <c r="G15" s="814" t="s">
        <v>339</v>
      </c>
      <c r="H15" s="815">
        <f t="shared" si="0"/>
        <v>68223.443223443217</v>
      </c>
      <c r="I15" s="823">
        <v>7450000</v>
      </c>
      <c r="J15" s="809" t="s">
        <v>1514</v>
      </c>
      <c r="K15" s="809">
        <v>560</v>
      </c>
      <c r="L15" s="816" t="s">
        <v>186</v>
      </c>
      <c r="M15" s="816"/>
      <c r="N15" s="816" t="s">
        <v>463</v>
      </c>
    </row>
    <row r="16" spans="1:14" ht="89.25" x14ac:dyDescent="0.25">
      <c r="A16" s="808" t="s">
        <v>1624</v>
      </c>
      <c r="B16" s="809" t="s">
        <v>1625</v>
      </c>
      <c r="C16" s="820">
        <v>4</v>
      </c>
      <c r="D16" s="811" t="s">
        <v>462</v>
      </c>
      <c r="E16" s="812" t="s">
        <v>1322</v>
      </c>
      <c r="F16" s="821">
        <v>229.9</v>
      </c>
      <c r="G16" s="814" t="s">
        <v>339</v>
      </c>
      <c r="H16" s="815">
        <f t="shared" si="0"/>
        <v>65028.273162244455</v>
      </c>
      <c r="I16" s="823">
        <v>14950000</v>
      </c>
      <c r="J16" s="809" t="s">
        <v>461</v>
      </c>
      <c r="K16" s="809">
        <v>480</v>
      </c>
      <c r="L16" s="816" t="s">
        <v>237</v>
      </c>
      <c r="M16" s="816"/>
      <c r="N16" s="816" t="s">
        <v>460</v>
      </c>
    </row>
    <row r="17" spans="1:14" ht="51" x14ac:dyDescent="0.25">
      <c r="A17" s="808" t="s">
        <v>1624</v>
      </c>
      <c r="B17" s="809" t="s">
        <v>1625</v>
      </c>
      <c r="C17" s="820">
        <v>4</v>
      </c>
      <c r="D17" s="811" t="s">
        <v>1534</v>
      </c>
      <c r="E17" s="812" t="s">
        <v>1535</v>
      </c>
      <c r="F17" s="821">
        <v>13.9</v>
      </c>
      <c r="G17" s="814" t="s">
        <v>339</v>
      </c>
      <c r="H17" s="815">
        <f t="shared" si="0"/>
        <v>89928.057553956838</v>
      </c>
      <c r="I17" s="823">
        <v>1250000</v>
      </c>
      <c r="J17" s="816" t="s">
        <v>28</v>
      </c>
      <c r="K17" s="809" t="s">
        <v>1628</v>
      </c>
      <c r="L17" s="809" t="s">
        <v>1536</v>
      </c>
      <c r="M17" s="816"/>
      <c r="N17" s="816"/>
    </row>
    <row r="18" spans="1:14" ht="63.75" x14ac:dyDescent="0.25">
      <c r="A18" s="808" t="s">
        <v>1624</v>
      </c>
      <c r="B18" s="809" t="s">
        <v>1625</v>
      </c>
      <c r="C18" s="820">
        <v>5</v>
      </c>
      <c r="D18" s="814" t="s">
        <v>1299</v>
      </c>
      <c r="E18" s="824" t="s">
        <v>1327</v>
      </c>
      <c r="F18" s="825">
        <v>290</v>
      </c>
      <c r="G18" s="814" t="s">
        <v>1300</v>
      </c>
      <c r="H18" s="823">
        <v>60000</v>
      </c>
      <c r="I18" s="814" t="s">
        <v>1628</v>
      </c>
      <c r="J18" s="818" t="s">
        <v>1634</v>
      </c>
      <c r="K18" s="809" t="s">
        <v>1628</v>
      </c>
      <c r="L18" s="818" t="s">
        <v>1301</v>
      </c>
      <c r="M18" s="819"/>
      <c r="N18" s="826"/>
    </row>
    <row r="19" spans="1:14" ht="51" x14ac:dyDescent="0.25">
      <c r="A19" s="808" t="s">
        <v>1624</v>
      </c>
      <c r="B19" s="809" t="s">
        <v>1625</v>
      </c>
      <c r="C19" s="820">
        <v>5</v>
      </c>
      <c r="D19" s="814" t="s">
        <v>447</v>
      </c>
      <c r="E19" s="824" t="s">
        <v>1328</v>
      </c>
      <c r="F19" s="825">
        <v>115.4</v>
      </c>
      <c r="G19" s="814" t="s">
        <v>339</v>
      </c>
      <c r="H19" s="815">
        <f t="shared" ref="H19:H27" si="1">I19/F19</f>
        <v>60225.303292894278</v>
      </c>
      <c r="I19" s="823">
        <v>6950000</v>
      </c>
      <c r="J19" s="809" t="s">
        <v>1635</v>
      </c>
      <c r="K19" s="809">
        <v>560</v>
      </c>
      <c r="L19" s="818" t="s">
        <v>1281</v>
      </c>
      <c r="M19" s="819"/>
      <c r="N19" s="826"/>
    </row>
    <row r="20" spans="1:14" ht="63.75" x14ac:dyDescent="0.25">
      <c r="A20" s="808" t="s">
        <v>1624</v>
      </c>
      <c r="B20" s="809" t="s">
        <v>1625</v>
      </c>
      <c r="C20" s="820">
        <v>6</v>
      </c>
      <c r="D20" s="811" t="s">
        <v>446</v>
      </c>
      <c r="E20" s="812" t="s">
        <v>1329</v>
      </c>
      <c r="F20" s="821">
        <v>130.9</v>
      </c>
      <c r="G20" s="814" t="s">
        <v>339</v>
      </c>
      <c r="H20" s="815">
        <f t="shared" si="1"/>
        <v>64935.064935064933</v>
      </c>
      <c r="I20" s="823">
        <v>8500000</v>
      </c>
      <c r="J20" s="816" t="s">
        <v>28</v>
      </c>
      <c r="K20" s="809" t="s">
        <v>1628</v>
      </c>
      <c r="L20" s="816" t="s">
        <v>412</v>
      </c>
      <c r="M20" s="816"/>
      <c r="N20" s="816" t="s">
        <v>445</v>
      </c>
    </row>
    <row r="21" spans="1:14" ht="76.5" x14ac:dyDescent="0.25">
      <c r="A21" s="808" t="s">
        <v>1624</v>
      </c>
      <c r="B21" s="809" t="s">
        <v>1625</v>
      </c>
      <c r="C21" s="820">
        <v>8</v>
      </c>
      <c r="D21" s="811" t="s">
        <v>444</v>
      </c>
      <c r="E21" s="812" t="s">
        <v>1330</v>
      </c>
      <c r="F21" s="821">
        <v>159</v>
      </c>
      <c r="G21" s="814" t="s">
        <v>339</v>
      </c>
      <c r="H21" s="815">
        <f t="shared" si="1"/>
        <v>64779.874213836476</v>
      </c>
      <c r="I21" s="823">
        <v>10300000</v>
      </c>
      <c r="J21" s="809" t="s">
        <v>443</v>
      </c>
      <c r="K21" s="809">
        <v>560</v>
      </c>
      <c r="L21" s="816" t="s">
        <v>383</v>
      </c>
      <c r="M21" s="816"/>
      <c r="N21" s="816" t="s">
        <v>391</v>
      </c>
    </row>
    <row r="22" spans="1:14" ht="76.5" x14ac:dyDescent="0.25">
      <c r="A22" s="808" t="s">
        <v>1624</v>
      </c>
      <c r="B22" s="809" t="s">
        <v>1625</v>
      </c>
      <c r="C22" s="820">
        <v>9</v>
      </c>
      <c r="D22" s="811" t="s">
        <v>441</v>
      </c>
      <c r="E22" s="812" t="s">
        <v>1331</v>
      </c>
      <c r="F22" s="821">
        <v>170.9</v>
      </c>
      <c r="G22" s="811" t="s">
        <v>339</v>
      </c>
      <c r="H22" s="815">
        <f t="shared" si="1"/>
        <v>64950.263311878291</v>
      </c>
      <c r="I22" s="823">
        <v>11100000</v>
      </c>
      <c r="J22" s="809" t="s">
        <v>440</v>
      </c>
      <c r="K22" s="809">
        <v>490</v>
      </c>
      <c r="L22" s="816" t="s">
        <v>383</v>
      </c>
      <c r="M22" s="816"/>
      <c r="N22" s="816" t="s">
        <v>391</v>
      </c>
    </row>
    <row r="23" spans="1:14" ht="55.5" customHeight="1" x14ac:dyDescent="0.25">
      <c r="A23" s="808" t="s">
        <v>1624</v>
      </c>
      <c r="B23" s="809" t="s">
        <v>1625</v>
      </c>
      <c r="C23" s="859">
        <v>11</v>
      </c>
      <c r="D23" s="811" t="s">
        <v>1660</v>
      </c>
      <c r="E23" s="853" t="s">
        <v>1661</v>
      </c>
      <c r="F23" s="854">
        <v>39.4</v>
      </c>
      <c r="G23" s="814" t="s">
        <v>339</v>
      </c>
      <c r="H23" s="855">
        <v>72335</v>
      </c>
      <c r="I23" s="855">
        <v>2850000</v>
      </c>
      <c r="J23" s="856"/>
      <c r="K23" s="857"/>
      <c r="L23" s="852" t="s">
        <v>1664</v>
      </c>
      <c r="M23" s="858"/>
      <c r="N23" s="851" t="s">
        <v>1662</v>
      </c>
    </row>
    <row r="24" spans="1:14" ht="102" x14ac:dyDescent="0.25">
      <c r="A24" s="808" t="s">
        <v>1624</v>
      </c>
      <c r="B24" s="809" t="s">
        <v>1625</v>
      </c>
      <c r="C24" s="820">
        <v>16</v>
      </c>
      <c r="D24" s="811" t="s">
        <v>432</v>
      </c>
      <c r="E24" s="812" t="s">
        <v>1335</v>
      </c>
      <c r="F24" s="821">
        <v>95.2</v>
      </c>
      <c r="G24" s="814" t="s">
        <v>339</v>
      </c>
      <c r="H24" s="815">
        <f t="shared" si="1"/>
        <v>71953.781512605041</v>
      </c>
      <c r="I24" s="823">
        <v>6850000</v>
      </c>
      <c r="J24" s="809" t="s">
        <v>1568</v>
      </c>
      <c r="K24" s="809">
        <v>560</v>
      </c>
      <c r="L24" s="816" t="s">
        <v>1569</v>
      </c>
      <c r="M24" s="816"/>
      <c r="N24" s="816" t="s">
        <v>429</v>
      </c>
    </row>
    <row r="25" spans="1:14" ht="114.75" x14ac:dyDescent="0.25">
      <c r="A25" s="808" t="s">
        <v>1624</v>
      </c>
      <c r="B25" s="809" t="s">
        <v>1625</v>
      </c>
      <c r="C25" s="820">
        <v>17</v>
      </c>
      <c r="D25" s="811" t="s">
        <v>1515</v>
      </c>
      <c r="E25" s="812" t="s">
        <v>1356</v>
      </c>
      <c r="F25" s="821">
        <v>811.6</v>
      </c>
      <c r="G25" s="814" t="s">
        <v>339</v>
      </c>
      <c r="H25" s="815">
        <f t="shared" si="1"/>
        <v>64995.071463775254</v>
      </c>
      <c r="I25" s="823">
        <v>52750000</v>
      </c>
      <c r="J25" s="809" t="s">
        <v>1636</v>
      </c>
      <c r="K25" s="809">
        <v>510</v>
      </c>
      <c r="L25" s="809" t="s">
        <v>418</v>
      </c>
      <c r="M25" s="816"/>
      <c r="N25" s="816" t="s">
        <v>426</v>
      </c>
    </row>
    <row r="26" spans="1:14" ht="51" x14ac:dyDescent="0.25">
      <c r="A26" s="808" t="s">
        <v>1624</v>
      </c>
      <c r="B26" s="809" t="s">
        <v>1625</v>
      </c>
      <c r="C26" s="820">
        <v>17</v>
      </c>
      <c r="D26" s="811" t="s">
        <v>424</v>
      </c>
      <c r="E26" s="812"/>
      <c r="F26" s="821">
        <v>179.2</v>
      </c>
      <c r="G26" s="814" t="s">
        <v>424</v>
      </c>
      <c r="H26" s="815">
        <f t="shared" si="1"/>
        <v>65011.160714285717</v>
      </c>
      <c r="I26" s="823">
        <v>11650000</v>
      </c>
      <c r="J26" s="816" t="s">
        <v>28</v>
      </c>
      <c r="K26" s="809" t="s">
        <v>1628</v>
      </c>
      <c r="L26" s="816" t="s">
        <v>418</v>
      </c>
      <c r="M26" s="816"/>
      <c r="N26" s="816" t="s">
        <v>422</v>
      </c>
    </row>
    <row r="27" spans="1:14" ht="102" x14ac:dyDescent="0.25">
      <c r="A27" s="808" t="s">
        <v>1624</v>
      </c>
      <c r="B27" s="809" t="s">
        <v>1625</v>
      </c>
      <c r="C27" s="827" t="s">
        <v>1628</v>
      </c>
      <c r="D27" s="828" t="s">
        <v>1637</v>
      </c>
      <c r="E27" s="829" t="s">
        <v>1337</v>
      </c>
      <c r="F27" s="825">
        <v>1969.8</v>
      </c>
      <c r="G27" s="814" t="s">
        <v>339</v>
      </c>
      <c r="H27" s="830">
        <f t="shared" si="1"/>
        <v>64905.066504213624</v>
      </c>
      <c r="I27" s="830">
        <v>127850000</v>
      </c>
      <c r="J27" s="828" t="s">
        <v>384</v>
      </c>
      <c r="K27" s="828">
        <v>500</v>
      </c>
      <c r="L27" s="816" t="s">
        <v>1638</v>
      </c>
      <c r="M27" s="816"/>
      <c r="N27" s="816" t="s">
        <v>417</v>
      </c>
    </row>
    <row r="28" spans="1:14" ht="51" x14ac:dyDescent="0.25">
      <c r="A28" s="808" t="s">
        <v>1624</v>
      </c>
      <c r="B28" s="809" t="s">
        <v>1639</v>
      </c>
      <c r="C28" s="810">
        <v>1</v>
      </c>
      <c r="D28" s="809" t="s">
        <v>1640</v>
      </c>
      <c r="E28" s="809"/>
      <c r="F28" s="813">
        <v>33</v>
      </c>
      <c r="G28" s="814" t="s">
        <v>339</v>
      </c>
      <c r="H28" s="818">
        <v>95000</v>
      </c>
      <c r="I28" s="818">
        <f>H28*F28</f>
        <v>3135000</v>
      </c>
      <c r="J28" s="809" t="s">
        <v>1570</v>
      </c>
      <c r="K28" s="810">
        <v>650</v>
      </c>
      <c r="L28" s="809" t="s">
        <v>341</v>
      </c>
      <c r="M28" s="816"/>
      <c r="N28" s="816" t="s">
        <v>1495</v>
      </c>
    </row>
    <row r="29" spans="1:14" ht="51" x14ac:dyDescent="0.25">
      <c r="A29" s="808" t="s">
        <v>1624</v>
      </c>
      <c r="B29" s="809" t="s">
        <v>1639</v>
      </c>
      <c r="C29" s="810">
        <v>1</v>
      </c>
      <c r="D29" s="809" t="s">
        <v>1641</v>
      </c>
      <c r="E29" s="809"/>
      <c r="F29" s="813">
        <v>37.5</v>
      </c>
      <c r="G29" s="814" t="s">
        <v>339</v>
      </c>
      <c r="H29" s="818">
        <f t="shared" ref="H29:H43" si="2">I29/F29</f>
        <v>89333.333333333328</v>
      </c>
      <c r="I29" s="818">
        <v>3350000</v>
      </c>
      <c r="J29" s="809" t="s">
        <v>1582</v>
      </c>
      <c r="K29" s="810">
        <v>653.33000000000004</v>
      </c>
      <c r="L29" s="809" t="s">
        <v>341</v>
      </c>
      <c r="M29" s="816"/>
      <c r="N29" s="816" t="s">
        <v>1495</v>
      </c>
    </row>
    <row r="30" spans="1:14" ht="51" x14ac:dyDescent="0.25">
      <c r="A30" s="808" t="s">
        <v>1624</v>
      </c>
      <c r="B30" s="809" t="s">
        <v>1639</v>
      </c>
      <c r="C30" s="810">
        <v>1</v>
      </c>
      <c r="D30" s="809" t="s">
        <v>1642</v>
      </c>
      <c r="E30" s="809"/>
      <c r="F30" s="813">
        <v>106.6</v>
      </c>
      <c r="G30" s="814" t="s">
        <v>339</v>
      </c>
      <c r="H30" s="818">
        <f t="shared" si="2"/>
        <v>84427.767354596625</v>
      </c>
      <c r="I30" s="818">
        <v>9000000</v>
      </c>
      <c r="J30" s="809" t="s">
        <v>1643</v>
      </c>
      <c r="K30" s="810">
        <v>735</v>
      </c>
      <c r="L30" s="809" t="s">
        <v>341</v>
      </c>
      <c r="M30" s="816"/>
      <c r="N30" s="816" t="s">
        <v>1644</v>
      </c>
    </row>
    <row r="31" spans="1:14" ht="51" x14ac:dyDescent="0.25">
      <c r="A31" s="808" t="s">
        <v>1624</v>
      </c>
      <c r="B31" s="809" t="s">
        <v>1645</v>
      </c>
      <c r="C31" s="810">
        <v>1</v>
      </c>
      <c r="D31" s="811" t="s">
        <v>1364</v>
      </c>
      <c r="E31" s="811">
        <v>106</v>
      </c>
      <c r="F31" s="813">
        <v>65.400000000000006</v>
      </c>
      <c r="G31" s="814" t="s">
        <v>339</v>
      </c>
      <c r="H31" s="818">
        <f t="shared" si="2"/>
        <v>55045.871559633022</v>
      </c>
      <c r="I31" s="818">
        <v>3600000</v>
      </c>
      <c r="J31" s="809" t="s">
        <v>1586</v>
      </c>
      <c r="K31" s="810"/>
      <c r="L31" s="811" t="s">
        <v>1278</v>
      </c>
      <c r="M31" s="831"/>
      <c r="N31" s="816"/>
    </row>
    <row r="32" spans="1:14" ht="51" x14ac:dyDescent="0.25">
      <c r="A32" s="808" t="s">
        <v>1624</v>
      </c>
      <c r="B32" s="809" t="s">
        <v>1645</v>
      </c>
      <c r="C32" s="810">
        <v>1</v>
      </c>
      <c r="D32" s="811" t="s">
        <v>1367</v>
      </c>
      <c r="E32" s="811">
        <v>107</v>
      </c>
      <c r="F32" s="813">
        <v>163.19999999999999</v>
      </c>
      <c r="G32" s="811" t="s">
        <v>339</v>
      </c>
      <c r="H32" s="815">
        <f t="shared" si="2"/>
        <v>55147.058823529413</v>
      </c>
      <c r="I32" s="815">
        <v>9000000</v>
      </c>
      <c r="J32" s="809" t="s">
        <v>1368</v>
      </c>
      <c r="K32" s="810"/>
      <c r="L32" s="811" t="s">
        <v>1278</v>
      </c>
      <c r="M32" s="831"/>
      <c r="N32" s="816"/>
    </row>
    <row r="33" spans="1:14" ht="51" x14ac:dyDescent="0.25">
      <c r="A33" s="808" t="s">
        <v>1624</v>
      </c>
      <c r="B33" s="809" t="s">
        <v>1645</v>
      </c>
      <c r="C33" s="810">
        <v>4</v>
      </c>
      <c r="D33" s="811" t="s">
        <v>1646</v>
      </c>
      <c r="E33" s="811"/>
      <c r="F33" s="813">
        <v>709.8</v>
      </c>
      <c r="G33" s="811" t="s">
        <v>339</v>
      </c>
      <c r="H33" s="815">
        <f t="shared" si="2"/>
        <v>50000</v>
      </c>
      <c r="I33" s="815">
        <v>35490000</v>
      </c>
      <c r="J33" s="809" t="s">
        <v>1647</v>
      </c>
      <c r="K33" s="810"/>
      <c r="L33" s="811" t="s">
        <v>1278</v>
      </c>
      <c r="M33" s="831"/>
      <c r="N33" s="816"/>
    </row>
    <row r="34" spans="1:14" ht="51" x14ac:dyDescent="0.25">
      <c r="A34" s="808" t="s">
        <v>1624</v>
      </c>
      <c r="B34" s="809" t="s">
        <v>1645</v>
      </c>
      <c r="C34" s="820">
        <v>5</v>
      </c>
      <c r="D34" s="811" t="s">
        <v>1384</v>
      </c>
      <c r="E34" s="811">
        <v>504</v>
      </c>
      <c r="F34" s="813">
        <v>82</v>
      </c>
      <c r="G34" s="811" t="s">
        <v>339</v>
      </c>
      <c r="H34" s="815">
        <f t="shared" si="2"/>
        <v>59756.097560975613</v>
      </c>
      <c r="I34" s="815">
        <v>4900000</v>
      </c>
      <c r="J34" s="809" t="s">
        <v>1385</v>
      </c>
      <c r="K34" s="810"/>
      <c r="L34" s="811" t="s">
        <v>1278</v>
      </c>
      <c r="M34" s="831"/>
      <c r="N34" s="816"/>
    </row>
    <row r="35" spans="1:14" ht="51" x14ac:dyDescent="0.25">
      <c r="A35" s="808" t="s">
        <v>1624</v>
      </c>
      <c r="B35" s="809" t="s">
        <v>1645</v>
      </c>
      <c r="C35" s="820">
        <v>5</v>
      </c>
      <c r="D35" s="811" t="s">
        <v>1386</v>
      </c>
      <c r="E35" s="811">
        <v>503</v>
      </c>
      <c r="F35" s="813">
        <v>31.7</v>
      </c>
      <c r="G35" s="811" t="s">
        <v>339</v>
      </c>
      <c r="H35" s="815">
        <f t="shared" si="2"/>
        <v>59936.908517350159</v>
      </c>
      <c r="I35" s="815">
        <v>1900000</v>
      </c>
      <c r="J35" s="809" t="s">
        <v>1387</v>
      </c>
      <c r="K35" s="810"/>
      <c r="L35" s="811" t="s">
        <v>1278</v>
      </c>
      <c r="M35" s="831"/>
      <c r="N35" s="816"/>
    </row>
    <row r="36" spans="1:14" ht="51" x14ac:dyDescent="0.25">
      <c r="A36" s="808" t="s">
        <v>1624</v>
      </c>
      <c r="B36" s="809" t="s">
        <v>1645</v>
      </c>
      <c r="C36" s="811">
        <v>5</v>
      </c>
      <c r="D36" s="811" t="s">
        <v>1388</v>
      </c>
      <c r="E36" s="811">
        <v>501</v>
      </c>
      <c r="F36" s="822">
        <v>32.6</v>
      </c>
      <c r="G36" s="811" t="s">
        <v>339</v>
      </c>
      <c r="H36" s="815">
        <f t="shared" si="2"/>
        <v>59815.950920245399</v>
      </c>
      <c r="I36" s="815">
        <v>1950000</v>
      </c>
      <c r="J36" s="809" t="s">
        <v>1389</v>
      </c>
      <c r="K36" s="810"/>
      <c r="L36" s="811" t="s">
        <v>1278</v>
      </c>
      <c r="M36" s="831"/>
      <c r="N36" s="816"/>
    </row>
    <row r="37" spans="1:14" ht="51" x14ac:dyDescent="0.25">
      <c r="A37" s="808" t="s">
        <v>1624</v>
      </c>
      <c r="B37" s="809" t="s">
        <v>1645</v>
      </c>
      <c r="C37" s="811">
        <v>5</v>
      </c>
      <c r="D37" s="811" t="s">
        <v>1390</v>
      </c>
      <c r="E37" s="811">
        <v>510</v>
      </c>
      <c r="F37" s="822">
        <v>146.9</v>
      </c>
      <c r="G37" s="811" t="s">
        <v>339</v>
      </c>
      <c r="H37" s="815">
        <f t="shared" si="2"/>
        <v>59904.697072838666</v>
      </c>
      <c r="I37" s="815">
        <v>8800000</v>
      </c>
      <c r="J37" s="809" t="s">
        <v>1391</v>
      </c>
      <c r="K37" s="810"/>
      <c r="L37" s="811" t="s">
        <v>1278</v>
      </c>
      <c r="M37" s="831"/>
      <c r="N37" s="816"/>
    </row>
    <row r="38" spans="1:14" ht="51" x14ac:dyDescent="0.25">
      <c r="A38" s="808" t="s">
        <v>1624</v>
      </c>
      <c r="B38" s="809" t="s">
        <v>1645</v>
      </c>
      <c r="C38" s="811">
        <v>5</v>
      </c>
      <c r="D38" s="811" t="s">
        <v>1392</v>
      </c>
      <c r="E38" s="811">
        <v>511</v>
      </c>
      <c r="F38" s="822">
        <v>22.9</v>
      </c>
      <c r="G38" s="811" t="s">
        <v>339</v>
      </c>
      <c r="H38" s="815">
        <f t="shared" si="2"/>
        <v>54585.152838427952</v>
      </c>
      <c r="I38" s="815">
        <v>1250000</v>
      </c>
      <c r="J38" s="809" t="s">
        <v>1393</v>
      </c>
      <c r="K38" s="810"/>
      <c r="L38" s="811" t="s">
        <v>1278</v>
      </c>
      <c r="M38" s="831"/>
      <c r="N38" s="816" t="s">
        <v>1372</v>
      </c>
    </row>
    <row r="39" spans="1:14" ht="51" x14ac:dyDescent="0.25">
      <c r="A39" s="808" t="s">
        <v>1624</v>
      </c>
      <c r="B39" s="809" t="s">
        <v>1645</v>
      </c>
      <c r="C39" s="811">
        <v>5</v>
      </c>
      <c r="D39" s="811" t="s">
        <v>1394</v>
      </c>
      <c r="E39" s="811">
        <v>509</v>
      </c>
      <c r="F39" s="822">
        <v>114.2</v>
      </c>
      <c r="G39" s="811" t="s">
        <v>339</v>
      </c>
      <c r="H39" s="815">
        <f t="shared" si="2"/>
        <v>59982.486865148858</v>
      </c>
      <c r="I39" s="815">
        <v>6850000</v>
      </c>
      <c r="J39" s="809" t="s">
        <v>1587</v>
      </c>
      <c r="K39" s="810"/>
      <c r="L39" s="811" t="s">
        <v>1278</v>
      </c>
      <c r="M39" s="831"/>
      <c r="N39" s="816"/>
    </row>
    <row r="40" spans="1:14" ht="63.75" x14ac:dyDescent="0.25">
      <c r="A40" s="808" t="s">
        <v>1624</v>
      </c>
      <c r="B40" s="809" t="s">
        <v>1645</v>
      </c>
      <c r="C40" s="811">
        <v>5</v>
      </c>
      <c r="D40" s="811" t="s">
        <v>1395</v>
      </c>
      <c r="E40" s="811">
        <v>507</v>
      </c>
      <c r="F40" s="821">
        <v>32</v>
      </c>
      <c r="G40" s="811" t="s">
        <v>339</v>
      </c>
      <c r="H40" s="815">
        <f t="shared" si="2"/>
        <v>59375</v>
      </c>
      <c r="I40" s="815">
        <v>1900000</v>
      </c>
      <c r="J40" s="809" t="s">
        <v>1396</v>
      </c>
      <c r="K40" s="810"/>
      <c r="L40" s="811" t="s">
        <v>1278</v>
      </c>
      <c r="M40" s="831"/>
      <c r="N40" s="816"/>
    </row>
    <row r="41" spans="1:14" ht="51" x14ac:dyDescent="0.25">
      <c r="A41" s="808" t="s">
        <v>1624</v>
      </c>
      <c r="B41" s="809" t="s">
        <v>1645</v>
      </c>
      <c r="C41" s="811">
        <v>5</v>
      </c>
      <c r="D41" s="811" t="s">
        <v>1417</v>
      </c>
      <c r="E41" s="811">
        <v>502</v>
      </c>
      <c r="F41" s="822">
        <v>32.6</v>
      </c>
      <c r="G41" s="811" t="s">
        <v>339</v>
      </c>
      <c r="H41" s="815">
        <f t="shared" si="2"/>
        <v>59815.950920245399</v>
      </c>
      <c r="I41" s="815">
        <v>1950000</v>
      </c>
      <c r="J41" s="818" t="s">
        <v>1571</v>
      </c>
      <c r="K41" s="810"/>
      <c r="L41" s="811" t="s">
        <v>1278</v>
      </c>
      <c r="M41" s="831"/>
      <c r="N41" s="816"/>
    </row>
    <row r="42" spans="1:14" ht="51" x14ac:dyDescent="0.25">
      <c r="A42" s="808" t="s">
        <v>1624</v>
      </c>
      <c r="B42" s="809" t="s">
        <v>1645</v>
      </c>
      <c r="C42" s="820">
        <v>8</v>
      </c>
      <c r="D42" s="811" t="s">
        <v>1409</v>
      </c>
      <c r="E42" s="811">
        <v>814</v>
      </c>
      <c r="F42" s="821">
        <v>20.399999999999999</v>
      </c>
      <c r="G42" s="811" t="s">
        <v>339</v>
      </c>
      <c r="H42" s="823">
        <f t="shared" si="2"/>
        <v>56372.549019607846</v>
      </c>
      <c r="I42" s="823">
        <v>1150000</v>
      </c>
      <c r="J42" s="818" t="s">
        <v>1648</v>
      </c>
      <c r="K42" s="810"/>
      <c r="L42" s="811" t="s">
        <v>1278</v>
      </c>
      <c r="M42" s="831"/>
      <c r="N42" s="832" t="s">
        <v>1372</v>
      </c>
    </row>
    <row r="43" spans="1:14" ht="51" x14ac:dyDescent="0.25">
      <c r="A43" s="833" t="s">
        <v>1624</v>
      </c>
      <c r="B43" s="834" t="s">
        <v>1649</v>
      </c>
      <c r="C43" s="835">
        <v>13</v>
      </c>
      <c r="D43" s="834" t="s">
        <v>1494</v>
      </c>
      <c r="E43" s="834"/>
      <c r="F43" s="836">
        <v>102.6</v>
      </c>
      <c r="G43" s="837" t="s">
        <v>339</v>
      </c>
      <c r="H43" s="838">
        <f t="shared" si="2"/>
        <v>92592.592592592599</v>
      </c>
      <c r="I43" s="838">
        <v>9500000</v>
      </c>
      <c r="J43" s="834" t="s">
        <v>1650</v>
      </c>
      <c r="K43" s="837"/>
      <c r="L43" s="834" t="s">
        <v>1575</v>
      </c>
      <c r="M43" s="839"/>
      <c r="N43" s="839"/>
    </row>
    <row r="44" spans="1:14" ht="102" x14ac:dyDescent="0.25">
      <c r="A44" s="808" t="s">
        <v>1624</v>
      </c>
      <c r="B44" s="816" t="s">
        <v>1651</v>
      </c>
      <c r="C44" s="811">
        <v>1</v>
      </c>
      <c r="D44" s="840" t="s">
        <v>1461</v>
      </c>
      <c r="E44" s="814"/>
      <c r="F44" s="821">
        <v>222.60000000000005</v>
      </c>
      <c r="G44" s="814" t="s">
        <v>1463</v>
      </c>
      <c r="H44" s="815">
        <v>69631.626235399803</v>
      </c>
      <c r="I44" s="815">
        <v>15500000</v>
      </c>
      <c r="J44" s="809" t="s">
        <v>1439</v>
      </c>
      <c r="K44" s="810"/>
      <c r="L44" s="811" t="s">
        <v>418</v>
      </c>
      <c r="M44" s="831"/>
      <c r="N44" s="816" t="s">
        <v>1652</v>
      </c>
    </row>
    <row r="45" spans="1:14" ht="51" x14ac:dyDescent="0.25">
      <c r="A45" s="808" t="s">
        <v>1624</v>
      </c>
      <c r="B45" s="816" t="s">
        <v>1651</v>
      </c>
      <c r="C45" s="811">
        <v>1</v>
      </c>
      <c r="D45" s="840" t="s">
        <v>1465</v>
      </c>
      <c r="E45" s="814">
        <v>101</v>
      </c>
      <c r="F45" s="821">
        <v>21.6</v>
      </c>
      <c r="G45" s="814" t="s">
        <v>339</v>
      </c>
      <c r="H45" s="815">
        <v>50925.92592592592</v>
      </c>
      <c r="I45" s="815">
        <v>1100000</v>
      </c>
      <c r="J45" s="809" t="s">
        <v>1443</v>
      </c>
      <c r="K45" s="810"/>
      <c r="L45" s="811" t="s">
        <v>418</v>
      </c>
      <c r="M45" s="831"/>
      <c r="N45" s="816" t="s">
        <v>1653</v>
      </c>
    </row>
    <row r="46" spans="1:14" ht="51" x14ac:dyDescent="0.25">
      <c r="A46" s="808" t="s">
        <v>1624</v>
      </c>
      <c r="B46" s="816" t="s">
        <v>1651</v>
      </c>
      <c r="C46" s="811">
        <v>1</v>
      </c>
      <c r="D46" s="840" t="s">
        <v>1466</v>
      </c>
      <c r="E46" s="814">
        <v>103</v>
      </c>
      <c r="F46" s="821">
        <v>24.4</v>
      </c>
      <c r="G46" s="814" t="s">
        <v>339</v>
      </c>
      <c r="H46" s="815">
        <v>51229.508196721312</v>
      </c>
      <c r="I46" s="815">
        <v>1250000</v>
      </c>
      <c r="J46" s="809" t="s">
        <v>1443</v>
      </c>
      <c r="K46" s="810"/>
      <c r="L46" s="811" t="s">
        <v>418</v>
      </c>
      <c r="M46" s="831"/>
      <c r="N46" s="816" t="s">
        <v>1653</v>
      </c>
    </row>
    <row r="47" spans="1:14" ht="63.75" x14ac:dyDescent="0.25">
      <c r="A47" s="808" t="s">
        <v>1624</v>
      </c>
      <c r="B47" s="816" t="s">
        <v>1651</v>
      </c>
      <c r="C47" s="811">
        <v>1</v>
      </c>
      <c r="D47" s="840" t="s">
        <v>1467</v>
      </c>
      <c r="E47" s="814" t="s">
        <v>1468</v>
      </c>
      <c r="F47" s="821">
        <v>189.3</v>
      </c>
      <c r="G47" s="814" t="s">
        <v>339</v>
      </c>
      <c r="H47" s="815">
        <v>69994.717379820388</v>
      </c>
      <c r="I47" s="815">
        <v>13250000</v>
      </c>
      <c r="J47" s="809" t="s">
        <v>1443</v>
      </c>
      <c r="K47" s="810"/>
      <c r="L47" s="811" t="s">
        <v>418</v>
      </c>
      <c r="M47" s="831"/>
      <c r="N47" s="816" t="s">
        <v>1654</v>
      </c>
    </row>
    <row r="48" spans="1:14" ht="51" x14ac:dyDescent="0.25">
      <c r="A48" s="808" t="s">
        <v>1624</v>
      </c>
      <c r="B48" s="816" t="s">
        <v>1651</v>
      </c>
      <c r="C48" s="811">
        <v>1</v>
      </c>
      <c r="D48" s="840" t="s">
        <v>1470</v>
      </c>
      <c r="E48" s="814"/>
      <c r="F48" s="821">
        <v>71.399999999999991</v>
      </c>
      <c r="G48" s="814"/>
      <c r="H48" s="815">
        <f>I48/F48</f>
        <v>0</v>
      </c>
      <c r="I48" s="815"/>
      <c r="J48" s="809"/>
      <c r="K48" s="810"/>
      <c r="L48" s="811" t="s">
        <v>418</v>
      </c>
      <c r="M48" s="831"/>
      <c r="N48" s="816" t="s">
        <v>1653</v>
      </c>
    </row>
    <row r="49" spans="1:14" ht="51" x14ac:dyDescent="0.25">
      <c r="A49" s="808" t="s">
        <v>1624</v>
      </c>
      <c r="B49" s="816" t="s">
        <v>1651</v>
      </c>
      <c r="C49" s="811">
        <v>2</v>
      </c>
      <c r="D49" s="840" t="s">
        <v>1473</v>
      </c>
      <c r="E49" s="814" t="s">
        <v>1474</v>
      </c>
      <c r="F49" s="821">
        <v>516.4</v>
      </c>
      <c r="G49" s="814" t="s">
        <v>339</v>
      </c>
      <c r="H49" s="815">
        <v>49961.270333075139</v>
      </c>
      <c r="I49" s="815">
        <v>25800000</v>
      </c>
      <c r="J49" s="809" t="s">
        <v>1573</v>
      </c>
      <c r="K49" s="810"/>
      <c r="L49" s="811" t="s">
        <v>418</v>
      </c>
      <c r="M49" s="831"/>
      <c r="N49" s="816" t="s">
        <v>1653</v>
      </c>
    </row>
    <row r="50" spans="1:14" ht="51" x14ac:dyDescent="0.25">
      <c r="A50" s="808" t="s">
        <v>1624</v>
      </c>
      <c r="B50" s="816" t="s">
        <v>1651</v>
      </c>
      <c r="C50" s="811">
        <v>2</v>
      </c>
      <c r="D50" s="840" t="s">
        <v>1475</v>
      </c>
      <c r="E50" s="814"/>
      <c r="F50" s="821">
        <v>22.5</v>
      </c>
      <c r="G50" s="814"/>
      <c r="H50" s="815">
        <f>I50/F50</f>
        <v>0</v>
      </c>
      <c r="I50" s="815"/>
      <c r="J50" s="809"/>
      <c r="K50" s="810"/>
      <c r="L50" s="811" t="s">
        <v>418</v>
      </c>
      <c r="M50" s="831"/>
      <c r="N50" s="816" t="s">
        <v>1653</v>
      </c>
    </row>
    <row r="51" spans="1:14" ht="51" x14ac:dyDescent="0.25">
      <c r="A51" s="808" t="s">
        <v>1624</v>
      </c>
      <c r="B51" s="816" t="s">
        <v>1651</v>
      </c>
      <c r="C51" s="811">
        <v>3</v>
      </c>
      <c r="D51" s="840" t="s">
        <v>1478</v>
      </c>
      <c r="E51" s="814" t="s">
        <v>1479</v>
      </c>
      <c r="F51" s="821">
        <v>509.40000000000003</v>
      </c>
      <c r="G51" s="814" t="s">
        <v>339</v>
      </c>
      <c r="H51" s="815">
        <v>49960.738123282288</v>
      </c>
      <c r="I51" s="815">
        <v>25450000</v>
      </c>
      <c r="J51" s="809" t="s">
        <v>1574</v>
      </c>
      <c r="K51" s="810"/>
      <c r="L51" s="811" t="s">
        <v>418</v>
      </c>
      <c r="M51" s="831"/>
      <c r="N51" s="816" t="s">
        <v>1655</v>
      </c>
    </row>
    <row r="52" spans="1:14" ht="51" x14ac:dyDescent="0.25">
      <c r="A52" s="808" t="s">
        <v>1624</v>
      </c>
      <c r="B52" s="816" t="s">
        <v>1651</v>
      </c>
      <c r="C52" s="811">
        <v>3</v>
      </c>
      <c r="D52" s="840" t="s">
        <v>1480</v>
      </c>
      <c r="E52" s="814"/>
      <c r="F52" s="821">
        <v>15.8</v>
      </c>
      <c r="G52" s="814"/>
      <c r="H52" s="815">
        <f>I52/F52</f>
        <v>0</v>
      </c>
      <c r="I52" s="815"/>
      <c r="J52" s="809"/>
      <c r="K52" s="810"/>
      <c r="L52" s="811" t="s">
        <v>418</v>
      </c>
      <c r="M52" s="831"/>
      <c r="N52" s="816" t="s">
        <v>1653</v>
      </c>
    </row>
    <row r="53" spans="1:14" ht="51" x14ac:dyDescent="0.25">
      <c r="A53" s="808" t="s">
        <v>1624</v>
      </c>
      <c r="B53" s="816" t="s">
        <v>1651</v>
      </c>
      <c r="C53" s="811">
        <v>4</v>
      </c>
      <c r="D53" s="840">
        <v>5</v>
      </c>
      <c r="E53" s="814" t="s">
        <v>1528</v>
      </c>
      <c r="F53" s="821">
        <v>7.1</v>
      </c>
      <c r="G53" s="814" t="s">
        <v>339</v>
      </c>
      <c r="H53" s="815">
        <v>60000</v>
      </c>
      <c r="I53" s="815">
        <v>430000</v>
      </c>
      <c r="J53" s="809" t="s">
        <v>1443</v>
      </c>
      <c r="K53" s="810"/>
      <c r="L53" s="811" t="s">
        <v>418</v>
      </c>
      <c r="M53" s="831"/>
      <c r="N53" s="816" t="s">
        <v>1653</v>
      </c>
    </row>
    <row r="54" spans="1:14" ht="51" x14ac:dyDescent="0.25">
      <c r="A54" s="808" t="s">
        <v>1624</v>
      </c>
      <c r="B54" s="816" t="s">
        <v>1651</v>
      </c>
      <c r="C54" s="811">
        <v>4</v>
      </c>
      <c r="D54" s="840">
        <v>6</v>
      </c>
      <c r="E54" s="814">
        <v>413</v>
      </c>
      <c r="F54" s="821">
        <v>23.7</v>
      </c>
      <c r="G54" s="814" t="s">
        <v>339</v>
      </c>
      <c r="H54" s="815">
        <v>55000</v>
      </c>
      <c r="I54" s="815">
        <v>1300000</v>
      </c>
      <c r="J54" s="809" t="s">
        <v>1443</v>
      </c>
      <c r="K54" s="810"/>
      <c r="L54" s="811" t="s">
        <v>418</v>
      </c>
      <c r="M54" s="831"/>
      <c r="N54" s="816" t="s">
        <v>1653</v>
      </c>
    </row>
    <row r="55" spans="1:14" ht="51" x14ac:dyDescent="0.25">
      <c r="A55" s="808" t="s">
        <v>1624</v>
      </c>
      <c r="B55" s="816" t="s">
        <v>1651</v>
      </c>
      <c r="C55" s="811">
        <v>4</v>
      </c>
      <c r="D55" s="840">
        <v>7</v>
      </c>
      <c r="E55" s="814" t="s">
        <v>1529</v>
      </c>
      <c r="F55" s="821">
        <v>9.6</v>
      </c>
      <c r="G55" s="814" t="s">
        <v>339</v>
      </c>
      <c r="H55" s="815">
        <v>60000</v>
      </c>
      <c r="I55" s="815">
        <v>580000</v>
      </c>
      <c r="J55" s="809" t="s">
        <v>1443</v>
      </c>
      <c r="K55" s="810"/>
      <c r="L55" s="811" t="s">
        <v>418</v>
      </c>
      <c r="M55" s="831"/>
      <c r="N55" s="816" t="s">
        <v>1653</v>
      </c>
    </row>
    <row r="56" spans="1:14" ht="51" x14ac:dyDescent="0.25">
      <c r="A56" s="808" t="s">
        <v>1624</v>
      </c>
      <c r="B56" s="816" t="s">
        <v>1651</v>
      </c>
      <c r="C56" s="811">
        <v>4</v>
      </c>
      <c r="D56" s="840">
        <v>8</v>
      </c>
      <c r="E56" s="814">
        <v>414</v>
      </c>
      <c r="F56" s="821">
        <v>17.2</v>
      </c>
      <c r="G56" s="814" t="s">
        <v>339</v>
      </c>
      <c r="H56" s="815">
        <v>55000</v>
      </c>
      <c r="I56" s="815">
        <v>950000</v>
      </c>
      <c r="J56" s="809" t="s">
        <v>1443</v>
      </c>
      <c r="K56" s="810"/>
      <c r="L56" s="811" t="s">
        <v>418</v>
      </c>
      <c r="M56" s="831"/>
      <c r="N56" s="816" t="s">
        <v>1653</v>
      </c>
    </row>
    <row r="57" spans="1:14" ht="51" x14ac:dyDescent="0.25">
      <c r="A57" s="808" t="s">
        <v>1624</v>
      </c>
      <c r="B57" s="816" t="s">
        <v>1651</v>
      </c>
      <c r="C57" s="811">
        <v>4</v>
      </c>
      <c r="D57" s="840">
        <v>9</v>
      </c>
      <c r="E57" s="814">
        <v>415</v>
      </c>
      <c r="F57" s="821">
        <v>24.1</v>
      </c>
      <c r="G57" s="814" t="s">
        <v>339</v>
      </c>
      <c r="H57" s="815">
        <v>55000</v>
      </c>
      <c r="I57" s="815">
        <v>1330000</v>
      </c>
      <c r="J57" s="809" t="s">
        <v>1443</v>
      </c>
      <c r="K57" s="810"/>
      <c r="L57" s="811" t="s">
        <v>418</v>
      </c>
      <c r="M57" s="831"/>
      <c r="N57" s="816" t="s">
        <v>1653</v>
      </c>
    </row>
    <row r="58" spans="1:14" ht="51" x14ac:dyDescent="0.25">
      <c r="A58" s="808" t="s">
        <v>1624</v>
      </c>
      <c r="B58" s="816" t="s">
        <v>1651</v>
      </c>
      <c r="C58" s="811">
        <v>4</v>
      </c>
      <c r="D58" s="840">
        <v>11</v>
      </c>
      <c r="E58" s="814">
        <v>401</v>
      </c>
      <c r="F58" s="821">
        <v>24</v>
      </c>
      <c r="G58" s="814" t="s">
        <v>339</v>
      </c>
      <c r="H58" s="815">
        <v>55000</v>
      </c>
      <c r="I58" s="815">
        <v>1320000</v>
      </c>
      <c r="J58" s="809" t="s">
        <v>1443</v>
      </c>
      <c r="K58" s="810"/>
      <c r="L58" s="811" t="s">
        <v>418</v>
      </c>
      <c r="M58" s="831"/>
      <c r="N58" s="816" t="s">
        <v>1653</v>
      </c>
    </row>
    <row r="59" spans="1:14" ht="51" x14ac:dyDescent="0.25">
      <c r="A59" s="808" t="s">
        <v>1624</v>
      </c>
      <c r="B59" s="816" t="s">
        <v>1651</v>
      </c>
      <c r="C59" s="811">
        <v>4</v>
      </c>
      <c r="D59" s="840">
        <v>12</v>
      </c>
      <c r="E59" s="814">
        <v>402</v>
      </c>
      <c r="F59" s="821">
        <v>41.8</v>
      </c>
      <c r="G59" s="814" t="s">
        <v>339</v>
      </c>
      <c r="H59" s="815">
        <v>50000</v>
      </c>
      <c r="I59" s="815">
        <v>2000000</v>
      </c>
      <c r="J59" s="809" t="s">
        <v>1443</v>
      </c>
      <c r="K59" s="810"/>
      <c r="L59" s="811" t="s">
        <v>418</v>
      </c>
      <c r="M59" s="831"/>
      <c r="N59" s="816" t="s">
        <v>1653</v>
      </c>
    </row>
    <row r="60" spans="1:14" ht="51" x14ac:dyDescent="0.25">
      <c r="A60" s="808" t="s">
        <v>1624</v>
      </c>
      <c r="B60" s="816" t="s">
        <v>1651</v>
      </c>
      <c r="C60" s="811">
        <v>4</v>
      </c>
      <c r="D60" s="840">
        <v>13</v>
      </c>
      <c r="E60" s="814">
        <v>403</v>
      </c>
      <c r="F60" s="821">
        <v>10</v>
      </c>
      <c r="G60" s="814" t="s">
        <v>339</v>
      </c>
      <c r="H60" s="815">
        <v>60000</v>
      </c>
      <c r="I60" s="815">
        <v>600000</v>
      </c>
      <c r="J60" s="809" t="s">
        <v>1443</v>
      </c>
      <c r="K60" s="810"/>
      <c r="L60" s="811" t="s">
        <v>418</v>
      </c>
      <c r="M60" s="831"/>
      <c r="N60" s="816" t="s">
        <v>1653</v>
      </c>
    </row>
    <row r="61" spans="1:14" ht="51" x14ac:dyDescent="0.25">
      <c r="A61" s="808" t="s">
        <v>1624</v>
      </c>
      <c r="B61" s="816" t="s">
        <v>1651</v>
      </c>
      <c r="C61" s="811">
        <v>4</v>
      </c>
      <c r="D61" s="840">
        <v>14</v>
      </c>
      <c r="E61" s="814">
        <v>404</v>
      </c>
      <c r="F61" s="821">
        <v>15.6</v>
      </c>
      <c r="G61" s="814" t="s">
        <v>339</v>
      </c>
      <c r="H61" s="815">
        <v>55000</v>
      </c>
      <c r="I61" s="815">
        <v>860000</v>
      </c>
      <c r="J61" s="809" t="s">
        <v>1443</v>
      </c>
      <c r="K61" s="810"/>
      <c r="L61" s="811" t="s">
        <v>418</v>
      </c>
      <c r="M61" s="831"/>
      <c r="N61" s="816" t="s">
        <v>1653</v>
      </c>
    </row>
    <row r="62" spans="1:14" ht="51" x14ac:dyDescent="0.25">
      <c r="A62" s="808" t="s">
        <v>1624</v>
      </c>
      <c r="B62" s="816" t="s">
        <v>1651</v>
      </c>
      <c r="C62" s="811">
        <v>4</v>
      </c>
      <c r="D62" s="840">
        <v>22</v>
      </c>
      <c r="E62" s="814">
        <v>408</v>
      </c>
      <c r="F62" s="821">
        <v>25.2</v>
      </c>
      <c r="G62" s="814" t="s">
        <v>339</v>
      </c>
      <c r="H62" s="815">
        <v>55000</v>
      </c>
      <c r="I62" s="815">
        <v>1390000</v>
      </c>
      <c r="J62" s="809" t="s">
        <v>28</v>
      </c>
      <c r="K62" s="810"/>
      <c r="L62" s="811" t="s">
        <v>418</v>
      </c>
      <c r="M62" s="831"/>
      <c r="N62" s="816" t="s">
        <v>1653</v>
      </c>
    </row>
    <row r="63" spans="1:14" ht="51" x14ac:dyDescent="0.25">
      <c r="A63" s="808" t="s">
        <v>1624</v>
      </c>
      <c r="B63" s="816" t="s">
        <v>1651</v>
      </c>
      <c r="C63" s="811">
        <v>4</v>
      </c>
      <c r="D63" s="840">
        <v>23</v>
      </c>
      <c r="E63" s="814">
        <v>409</v>
      </c>
      <c r="F63" s="821">
        <v>24</v>
      </c>
      <c r="G63" s="814" t="s">
        <v>339</v>
      </c>
      <c r="H63" s="815">
        <v>55000</v>
      </c>
      <c r="I63" s="815">
        <v>1320000</v>
      </c>
      <c r="J63" s="809" t="s">
        <v>1443</v>
      </c>
      <c r="K63" s="810"/>
      <c r="L63" s="811" t="s">
        <v>418</v>
      </c>
      <c r="M63" s="831"/>
      <c r="N63" s="816" t="s">
        <v>1653</v>
      </c>
    </row>
    <row r="64" spans="1:14" ht="102" x14ac:dyDescent="0.25">
      <c r="A64" s="808" t="s">
        <v>1624</v>
      </c>
      <c r="B64" s="816" t="s">
        <v>1651</v>
      </c>
      <c r="C64" s="811">
        <v>4</v>
      </c>
      <c r="D64" s="840" t="s">
        <v>1525</v>
      </c>
      <c r="E64" s="814">
        <v>405</v>
      </c>
      <c r="F64" s="821">
        <v>36.5</v>
      </c>
      <c r="G64" s="814" t="s">
        <v>339</v>
      </c>
      <c r="H64" s="815">
        <v>50000</v>
      </c>
      <c r="I64" s="815">
        <v>1800000</v>
      </c>
      <c r="J64" s="809" t="s">
        <v>28</v>
      </c>
      <c r="K64" s="810"/>
      <c r="L64" s="811" t="s">
        <v>418</v>
      </c>
      <c r="M64" s="831"/>
      <c r="N64" s="816" t="s">
        <v>1656</v>
      </c>
    </row>
    <row r="65" spans="1:14" ht="102" x14ac:dyDescent="0.25">
      <c r="A65" s="808" t="s">
        <v>1624</v>
      </c>
      <c r="B65" s="816" t="s">
        <v>1651</v>
      </c>
      <c r="C65" s="811">
        <v>4</v>
      </c>
      <c r="D65" s="840">
        <v>18</v>
      </c>
      <c r="E65" s="814">
        <v>406</v>
      </c>
      <c r="F65" s="821">
        <v>40</v>
      </c>
      <c r="G65" s="814" t="s">
        <v>339</v>
      </c>
      <c r="H65" s="815">
        <v>50000</v>
      </c>
      <c r="I65" s="815">
        <v>2000000</v>
      </c>
      <c r="J65" s="809" t="s">
        <v>1443</v>
      </c>
      <c r="K65" s="810"/>
      <c r="L65" s="811" t="s">
        <v>418</v>
      </c>
      <c r="M65" s="831"/>
      <c r="N65" s="816" t="s">
        <v>1656</v>
      </c>
    </row>
    <row r="66" spans="1:14" ht="102" x14ac:dyDescent="0.25">
      <c r="A66" s="808" t="s">
        <v>1624</v>
      </c>
      <c r="B66" s="816" t="s">
        <v>1651</v>
      </c>
      <c r="C66" s="811">
        <v>4</v>
      </c>
      <c r="D66" s="840" t="s">
        <v>1526</v>
      </c>
      <c r="E66" s="814">
        <v>407</v>
      </c>
      <c r="F66" s="821">
        <v>77</v>
      </c>
      <c r="G66" s="814" t="s">
        <v>339</v>
      </c>
      <c r="H66" s="815">
        <v>50000</v>
      </c>
      <c r="I66" s="815">
        <v>3850000</v>
      </c>
      <c r="J66" s="809" t="s">
        <v>28</v>
      </c>
      <c r="K66" s="810"/>
      <c r="L66" s="811" t="s">
        <v>418</v>
      </c>
      <c r="M66" s="831"/>
      <c r="N66" s="816" t="s">
        <v>1656</v>
      </c>
    </row>
    <row r="67" spans="1:14" ht="102" x14ac:dyDescent="0.25">
      <c r="A67" s="808" t="s">
        <v>1624</v>
      </c>
      <c r="B67" s="816" t="s">
        <v>1651</v>
      </c>
      <c r="C67" s="811">
        <v>4</v>
      </c>
      <c r="D67" s="840">
        <v>24</v>
      </c>
      <c r="E67" s="814">
        <v>410</v>
      </c>
      <c r="F67" s="821">
        <v>26.7</v>
      </c>
      <c r="G67" s="814" t="s">
        <v>339</v>
      </c>
      <c r="H67" s="815">
        <v>55000</v>
      </c>
      <c r="I67" s="815">
        <v>1470000</v>
      </c>
      <c r="J67" s="809" t="s">
        <v>28</v>
      </c>
      <c r="K67" s="810"/>
      <c r="L67" s="811" t="s">
        <v>418</v>
      </c>
      <c r="M67" s="831"/>
      <c r="N67" s="816" t="s">
        <v>1656</v>
      </c>
    </row>
    <row r="68" spans="1:14" ht="102" x14ac:dyDescent="0.25">
      <c r="A68" s="808" t="s">
        <v>1624</v>
      </c>
      <c r="B68" s="816" t="s">
        <v>1651</v>
      </c>
      <c r="C68" s="811">
        <v>4</v>
      </c>
      <c r="D68" s="840">
        <v>24</v>
      </c>
      <c r="E68" s="814">
        <v>411</v>
      </c>
      <c r="F68" s="821">
        <v>25</v>
      </c>
      <c r="G68" s="814" t="s">
        <v>339</v>
      </c>
      <c r="H68" s="815">
        <v>55000</v>
      </c>
      <c r="I68" s="815">
        <v>1380000</v>
      </c>
      <c r="J68" s="809" t="s">
        <v>1443</v>
      </c>
      <c r="K68" s="810"/>
      <c r="L68" s="811" t="s">
        <v>418</v>
      </c>
      <c r="M68" s="831"/>
      <c r="N68" s="816" t="s">
        <v>1656</v>
      </c>
    </row>
    <row r="69" spans="1:14" ht="102" x14ac:dyDescent="0.25">
      <c r="A69" s="808" t="s">
        <v>1624</v>
      </c>
      <c r="B69" s="816" t="s">
        <v>1651</v>
      </c>
      <c r="C69" s="811">
        <v>4</v>
      </c>
      <c r="D69" s="840">
        <v>24</v>
      </c>
      <c r="E69" s="814">
        <v>412</v>
      </c>
      <c r="F69" s="821">
        <v>25</v>
      </c>
      <c r="G69" s="814" t="s">
        <v>339</v>
      </c>
      <c r="H69" s="815">
        <v>55000</v>
      </c>
      <c r="I69" s="815">
        <v>1380000</v>
      </c>
      <c r="J69" s="809" t="s">
        <v>1443</v>
      </c>
      <c r="K69" s="810"/>
      <c r="L69" s="811" t="s">
        <v>418</v>
      </c>
      <c r="M69" s="831"/>
      <c r="N69" s="816" t="s">
        <v>1656</v>
      </c>
    </row>
    <row r="70" spans="1:14" ht="51" x14ac:dyDescent="0.25">
      <c r="A70" s="808" t="s">
        <v>1624</v>
      </c>
      <c r="B70" s="816" t="s">
        <v>1651</v>
      </c>
      <c r="C70" s="811">
        <v>4</v>
      </c>
      <c r="D70" s="840" t="s">
        <v>1527</v>
      </c>
      <c r="E70" s="814"/>
      <c r="F70" s="821">
        <v>102.5</v>
      </c>
      <c r="G70" s="814"/>
      <c r="H70" s="815">
        <f>I70/F70</f>
        <v>0</v>
      </c>
      <c r="I70" s="815"/>
      <c r="J70" s="809"/>
      <c r="K70" s="810"/>
      <c r="L70" s="811" t="s">
        <v>418</v>
      </c>
      <c r="M70" s="831"/>
      <c r="N70" s="816" t="s">
        <v>1653</v>
      </c>
    </row>
    <row r="71" spans="1:14" ht="102" x14ac:dyDescent="0.25">
      <c r="A71" s="808" t="s">
        <v>1624</v>
      </c>
      <c r="B71" s="816" t="s">
        <v>1651</v>
      </c>
      <c r="C71" s="811">
        <v>5</v>
      </c>
      <c r="D71" s="840" t="s">
        <v>1530</v>
      </c>
      <c r="E71" s="814">
        <v>501</v>
      </c>
      <c r="F71" s="821">
        <v>27.1</v>
      </c>
      <c r="G71" s="814" t="s">
        <v>339</v>
      </c>
      <c r="H71" s="815">
        <v>54981.549815498154</v>
      </c>
      <c r="I71" s="815">
        <v>1490000</v>
      </c>
      <c r="J71" s="809" t="s">
        <v>28</v>
      </c>
      <c r="K71" s="810"/>
      <c r="L71" s="811" t="s">
        <v>418</v>
      </c>
      <c r="M71" s="831"/>
      <c r="N71" s="816" t="s">
        <v>1657</v>
      </c>
    </row>
    <row r="72" spans="1:14" ht="102" x14ac:dyDescent="0.25">
      <c r="A72" s="808" t="s">
        <v>1624</v>
      </c>
      <c r="B72" s="816" t="s">
        <v>1651</v>
      </c>
      <c r="C72" s="811">
        <v>5</v>
      </c>
      <c r="D72" s="840" t="s">
        <v>1530</v>
      </c>
      <c r="E72" s="814">
        <v>502</v>
      </c>
      <c r="F72" s="821">
        <v>20.100000000000001</v>
      </c>
      <c r="G72" s="814" t="s">
        <v>339</v>
      </c>
      <c r="H72" s="815">
        <v>54726.368159203979</v>
      </c>
      <c r="I72" s="815">
        <v>1100000</v>
      </c>
      <c r="J72" s="809" t="s">
        <v>28</v>
      </c>
      <c r="K72" s="810"/>
      <c r="L72" s="811" t="s">
        <v>418</v>
      </c>
      <c r="M72" s="831"/>
      <c r="N72" s="816" t="s">
        <v>1657</v>
      </c>
    </row>
    <row r="73" spans="1:14" ht="102" x14ac:dyDescent="0.25">
      <c r="A73" s="808" t="s">
        <v>1624</v>
      </c>
      <c r="B73" s="816" t="s">
        <v>1651</v>
      </c>
      <c r="C73" s="811">
        <v>5</v>
      </c>
      <c r="D73" s="840" t="s">
        <v>1530</v>
      </c>
      <c r="E73" s="814">
        <v>503</v>
      </c>
      <c r="F73" s="821">
        <v>19.5</v>
      </c>
      <c r="G73" s="814" t="s">
        <v>339</v>
      </c>
      <c r="H73" s="815">
        <v>56410.256410256414</v>
      </c>
      <c r="I73" s="815">
        <v>1100000</v>
      </c>
      <c r="J73" s="809" t="s">
        <v>28</v>
      </c>
      <c r="K73" s="810"/>
      <c r="L73" s="811" t="s">
        <v>418</v>
      </c>
      <c r="M73" s="831"/>
      <c r="N73" s="816" t="s">
        <v>1657</v>
      </c>
    </row>
    <row r="74" spans="1:14" ht="102" x14ac:dyDescent="0.25">
      <c r="A74" s="808" t="s">
        <v>1624</v>
      </c>
      <c r="B74" s="816" t="s">
        <v>1651</v>
      </c>
      <c r="C74" s="811">
        <v>5</v>
      </c>
      <c r="D74" s="840" t="s">
        <v>1530</v>
      </c>
      <c r="E74" s="814">
        <v>504</v>
      </c>
      <c r="F74" s="821">
        <v>19.5</v>
      </c>
      <c r="G74" s="814" t="s">
        <v>339</v>
      </c>
      <c r="H74" s="815">
        <v>56410.256410256414</v>
      </c>
      <c r="I74" s="815">
        <v>1100000</v>
      </c>
      <c r="J74" s="809" t="s">
        <v>28</v>
      </c>
      <c r="K74" s="810"/>
      <c r="L74" s="811" t="s">
        <v>418</v>
      </c>
      <c r="M74" s="831"/>
      <c r="N74" s="816" t="s">
        <v>1657</v>
      </c>
    </row>
    <row r="75" spans="1:14" ht="102" x14ac:dyDescent="0.25">
      <c r="A75" s="808" t="s">
        <v>1624</v>
      </c>
      <c r="B75" s="816" t="s">
        <v>1651</v>
      </c>
      <c r="C75" s="811">
        <v>5</v>
      </c>
      <c r="D75" s="840" t="s">
        <v>1530</v>
      </c>
      <c r="E75" s="814">
        <v>505</v>
      </c>
      <c r="F75" s="821">
        <v>48.4</v>
      </c>
      <c r="G75" s="814" t="s">
        <v>339</v>
      </c>
      <c r="H75" s="815">
        <v>49586.776859504134</v>
      </c>
      <c r="I75" s="815">
        <v>2400000</v>
      </c>
      <c r="J75" s="809" t="s">
        <v>28</v>
      </c>
      <c r="K75" s="810"/>
      <c r="L75" s="811" t="s">
        <v>418</v>
      </c>
      <c r="M75" s="831"/>
      <c r="N75" s="816" t="s">
        <v>1657</v>
      </c>
    </row>
    <row r="76" spans="1:14" ht="102" x14ac:dyDescent="0.25">
      <c r="A76" s="808" t="s">
        <v>1624</v>
      </c>
      <c r="B76" s="816" t="s">
        <v>1651</v>
      </c>
      <c r="C76" s="811">
        <v>5</v>
      </c>
      <c r="D76" s="840" t="s">
        <v>1530</v>
      </c>
      <c r="E76" s="814">
        <v>506</v>
      </c>
      <c r="F76" s="821">
        <v>23.5</v>
      </c>
      <c r="G76" s="814" t="s">
        <v>339</v>
      </c>
      <c r="H76" s="815">
        <v>55319.148936170212</v>
      </c>
      <c r="I76" s="815">
        <v>1300000</v>
      </c>
      <c r="J76" s="809" t="s">
        <v>28</v>
      </c>
      <c r="K76" s="810"/>
      <c r="L76" s="811" t="s">
        <v>418</v>
      </c>
      <c r="M76" s="831"/>
      <c r="N76" s="816" t="s">
        <v>1657</v>
      </c>
    </row>
    <row r="77" spans="1:14" ht="102" x14ac:dyDescent="0.25">
      <c r="A77" s="808" t="s">
        <v>1624</v>
      </c>
      <c r="B77" s="816" t="s">
        <v>1651</v>
      </c>
      <c r="C77" s="811">
        <v>5</v>
      </c>
      <c r="D77" s="840" t="s">
        <v>1530</v>
      </c>
      <c r="E77" s="814">
        <v>507</v>
      </c>
      <c r="F77" s="821">
        <v>23.5</v>
      </c>
      <c r="G77" s="814" t="s">
        <v>339</v>
      </c>
      <c r="H77" s="815">
        <v>55319.148936170212</v>
      </c>
      <c r="I77" s="815">
        <v>1300000</v>
      </c>
      <c r="J77" s="809" t="s">
        <v>28</v>
      </c>
      <c r="K77" s="810"/>
      <c r="L77" s="811" t="s">
        <v>418</v>
      </c>
      <c r="M77" s="831"/>
      <c r="N77" s="816" t="s">
        <v>1657</v>
      </c>
    </row>
    <row r="78" spans="1:14" ht="102" x14ac:dyDescent="0.25">
      <c r="A78" s="808" t="s">
        <v>1624</v>
      </c>
      <c r="B78" s="816" t="s">
        <v>1651</v>
      </c>
      <c r="C78" s="811">
        <v>5</v>
      </c>
      <c r="D78" s="840" t="s">
        <v>1530</v>
      </c>
      <c r="E78" s="814">
        <v>508</v>
      </c>
      <c r="F78" s="821">
        <v>23.5</v>
      </c>
      <c r="G78" s="814" t="s">
        <v>339</v>
      </c>
      <c r="H78" s="815">
        <v>55319.148936170212</v>
      </c>
      <c r="I78" s="815">
        <v>1300000</v>
      </c>
      <c r="J78" s="809" t="s">
        <v>28</v>
      </c>
      <c r="K78" s="810"/>
      <c r="L78" s="811" t="s">
        <v>418</v>
      </c>
      <c r="M78" s="831"/>
      <c r="N78" s="816" t="s">
        <v>1657</v>
      </c>
    </row>
    <row r="79" spans="1:14" ht="102" x14ac:dyDescent="0.25">
      <c r="A79" s="808" t="s">
        <v>1624</v>
      </c>
      <c r="B79" s="816" t="s">
        <v>1651</v>
      </c>
      <c r="C79" s="811">
        <v>5</v>
      </c>
      <c r="D79" s="840" t="s">
        <v>1530</v>
      </c>
      <c r="E79" s="814">
        <v>509</v>
      </c>
      <c r="F79" s="821">
        <v>23.5</v>
      </c>
      <c r="G79" s="814" t="s">
        <v>339</v>
      </c>
      <c r="H79" s="815">
        <v>55319.148936170212</v>
      </c>
      <c r="I79" s="815">
        <v>1300000</v>
      </c>
      <c r="J79" s="809" t="s">
        <v>28</v>
      </c>
      <c r="K79" s="810"/>
      <c r="L79" s="811" t="s">
        <v>418</v>
      </c>
      <c r="M79" s="831"/>
      <c r="N79" s="816" t="s">
        <v>1657</v>
      </c>
    </row>
    <row r="80" spans="1:14" ht="102" x14ac:dyDescent="0.25">
      <c r="A80" s="808" t="s">
        <v>1624</v>
      </c>
      <c r="B80" s="816" t="s">
        <v>1651</v>
      </c>
      <c r="C80" s="811">
        <v>5</v>
      </c>
      <c r="D80" s="840" t="s">
        <v>1530</v>
      </c>
      <c r="E80" s="814">
        <v>510</v>
      </c>
      <c r="F80" s="821">
        <v>23.5</v>
      </c>
      <c r="G80" s="814" t="s">
        <v>339</v>
      </c>
      <c r="H80" s="815">
        <v>55319.148936170212</v>
      </c>
      <c r="I80" s="815">
        <v>1300000</v>
      </c>
      <c r="J80" s="809" t="s">
        <v>28</v>
      </c>
      <c r="K80" s="810"/>
      <c r="L80" s="811" t="s">
        <v>418</v>
      </c>
      <c r="M80" s="831"/>
      <c r="N80" s="816" t="s">
        <v>1657</v>
      </c>
    </row>
    <row r="81" spans="1:14" ht="102" x14ac:dyDescent="0.25">
      <c r="A81" s="808" t="s">
        <v>1624</v>
      </c>
      <c r="B81" s="816" t="s">
        <v>1651</v>
      </c>
      <c r="C81" s="811">
        <v>5</v>
      </c>
      <c r="D81" s="840" t="s">
        <v>1530</v>
      </c>
      <c r="E81" s="814">
        <v>511</v>
      </c>
      <c r="F81" s="821">
        <v>23.5</v>
      </c>
      <c r="G81" s="814" t="s">
        <v>339</v>
      </c>
      <c r="H81" s="815">
        <v>55319.148936170212</v>
      </c>
      <c r="I81" s="815">
        <v>1300000</v>
      </c>
      <c r="J81" s="809" t="s">
        <v>28</v>
      </c>
      <c r="K81" s="810"/>
      <c r="L81" s="811" t="s">
        <v>418</v>
      </c>
      <c r="M81" s="831"/>
      <c r="N81" s="816" t="s">
        <v>1657</v>
      </c>
    </row>
    <row r="82" spans="1:14" ht="102" x14ac:dyDescent="0.25">
      <c r="A82" s="808" t="s">
        <v>1624</v>
      </c>
      <c r="B82" s="816" t="s">
        <v>1651</v>
      </c>
      <c r="C82" s="811">
        <v>5</v>
      </c>
      <c r="D82" s="840" t="s">
        <v>1530</v>
      </c>
      <c r="E82" s="814">
        <v>512</v>
      </c>
      <c r="F82" s="821">
        <v>23.5</v>
      </c>
      <c r="G82" s="814" t="s">
        <v>339</v>
      </c>
      <c r="H82" s="815">
        <v>55319.148936170212</v>
      </c>
      <c r="I82" s="815">
        <v>1300000</v>
      </c>
      <c r="J82" s="809" t="s">
        <v>28</v>
      </c>
      <c r="K82" s="810"/>
      <c r="L82" s="811" t="s">
        <v>418</v>
      </c>
      <c r="M82" s="831"/>
      <c r="N82" s="816" t="s">
        <v>1657</v>
      </c>
    </row>
    <row r="83" spans="1:14" ht="102" x14ac:dyDescent="0.25">
      <c r="A83" s="808" t="s">
        <v>1624</v>
      </c>
      <c r="B83" s="816" t="s">
        <v>1651</v>
      </c>
      <c r="C83" s="811">
        <v>5</v>
      </c>
      <c r="D83" s="840" t="s">
        <v>1530</v>
      </c>
      <c r="E83" s="814">
        <v>513</v>
      </c>
      <c r="F83" s="821">
        <v>23.5</v>
      </c>
      <c r="G83" s="814" t="s">
        <v>339</v>
      </c>
      <c r="H83" s="815">
        <v>55319.148936170212</v>
      </c>
      <c r="I83" s="815">
        <v>1300000</v>
      </c>
      <c r="J83" s="809" t="s">
        <v>28</v>
      </c>
      <c r="K83" s="810"/>
      <c r="L83" s="811" t="s">
        <v>418</v>
      </c>
      <c r="M83" s="831"/>
      <c r="N83" s="816" t="s">
        <v>1657</v>
      </c>
    </row>
    <row r="84" spans="1:14" ht="102" x14ac:dyDescent="0.25">
      <c r="A84" s="808" t="s">
        <v>1624</v>
      </c>
      <c r="B84" s="816" t="s">
        <v>1651</v>
      </c>
      <c r="C84" s="811">
        <v>5</v>
      </c>
      <c r="D84" s="840" t="s">
        <v>1530</v>
      </c>
      <c r="E84" s="814">
        <v>514</v>
      </c>
      <c r="F84" s="821">
        <v>46.1</v>
      </c>
      <c r="G84" s="814" t="s">
        <v>339</v>
      </c>
      <c r="H84" s="815">
        <v>49891.540130151843</v>
      </c>
      <c r="I84" s="815">
        <v>2300000</v>
      </c>
      <c r="J84" s="809" t="s">
        <v>1443</v>
      </c>
      <c r="K84" s="810"/>
      <c r="L84" s="811" t="s">
        <v>418</v>
      </c>
      <c r="M84" s="831"/>
      <c r="N84" s="816" t="s">
        <v>1657</v>
      </c>
    </row>
    <row r="85" spans="1:14" ht="102" x14ac:dyDescent="0.25">
      <c r="A85" s="808" t="s">
        <v>1624</v>
      </c>
      <c r="B85" s="816" t="s">
        <v>1651</v>
      </c>
      <c r="C85" s="811">
        <v>5</v>
      </c>
      <c r="D85" s="840" t="s">
        <v>1530</v>
      </c>
      <c r="E85" s="814">
        <v>515</v>
      </c>
      <c r="F85" s="821">
        <v>15.1</v>
      </c>
      <c r="G85" s="814" t="s">
        <v>339</v>
      </c>
      <c r="H85" s="815">
        <v>56291.390728476821</v>
      </c>
      <c r="I85" s="815">
        <v>850000</v>
      </c>
      <c r="J85" s="809" t="s">
        <v>28</v>
      </c>
      <c r="K85" s="810"/>
      <c r="L85" s="811" t="s">
        <v>418</v>
      </c>
      <c r="M85" s="831"/>
      <c r="N85" s="816" t="s">
        <v>1657</v>
      </c>
    </row>
    <row r="86" spans="1:14" ht="102" x14ac:dyDescent="0.25">
      <c r="A86" s="808" t="s">
        <v>1624</v>
      </c>
      <c r="B86" s="816" t="s">
        <v>1651</v>
      </c>
      <c r="C86" s="811">
        <v>5</v>
      </c>
      <c r="D86" s="840" t="s">
        <v>1530</v>
      </c>
      <c r="E86" s="814">
        <v>516</v>
      </c>
      <c r="F86" s="821">
        <v>9.6</v>
      </c>
      <c r="G86" s="814" t="s">
        <v>339</v>
      </c>
      <c r="H86" s="815">
        <v>59375</v>
      </c>
      <c r="I86" s="815">
        <v>570000</v>
      </c>
      <c r="J86" s="809" t="s">
        <v>1443</v>
      </c>
      <c r="K86" s="810"/>
      <c r="L86" s="811" t="s">
        <v>418</v>
      </c>
      <c r="M86" s="831"/>
      <c r="N86" s="816" t="s">
        <v>1657</v>
      </c>
    </row>
    <row r="87" spans="1:14" ht="102" x14ac:dyDescent="0.25">
      <c r="A87" s="808" t="s">
        <v>1624</v>
      </c>
      <c r="B87" s="816" t="s">
        <v>1651</v>
      </c>
      <c r="C87" s="811">
        <v>5</v>
      </c>
      <c r="D87" s="840" t="s">
        <v>1530</v>
      </c>
      <c r="E87" s="814">
        <v>517</v>
      </c>
      <c r="F87" s="821">
        <v>9.6</v>
      </c>
      <c r="G87" s="814" t="s">
        <v>339</v>
      </c>
      <c r="H87" s="815">
        <v>60416.666666666672</v>
      </c>
      <c r="I87" s="815">
        <v>580000</v>
      </c>
      <c r="J87" s="809" t="s">
        <v>28</v>
      </c>
      <c r="K87" s="810"/>
      <c r="L87" s="811" t="s">
        <v>418</v>
      </c>
      <c r="M87" s="831"/>
      <c r="N87" s="816" t="s">
        <v>1657</v>
      </c>
    </row>
    <row r="88" spans="1:14" ht="102" x14ac:dyDescent="0.25">
      <c r="A88" s="808" t="s">
        <v>1624</v>
      </c>
      <c r="B88" s="816" t="s">
        <v>1651</v>
      </c>
      <c r="C88" s="811">
        <v>5</v>
      </c>
      <c r="D88" s="840" t="s">
        <v>1530</v>
      </c>
      <c r="E88" s="814">
        <v>518</v>
      </c>
      <c r="F88" s="821">
        <v>19.899999999999999</v>
      </c>
      <c r="G88" s="814" t="s">
        <v>339</v>
      </c>
      <c r="H88" s="815">
        <v>55276.381909547745</v>
      </c>
      <c r="I88" s="815">
        <v>1100000</v>
      </c>
      <c r="J88" s="809" t="s">
        <v>28</v>
      </c>
      <c r="K88" s="810"/>
      <c r="L88" s="811" t="s">
        <v>418</v>
      </c>
      <c r="M88" s="831"/>
      <c r="N88" s="816" t="s">
        <v>1657</v>
      </c>
    </row>
    <row r="89" spans="1:14" ht="102" x14ac:dyDescent="0.25">
      <c r="A89" s="808" t="s">
        <v>1624</v>
      </c>
      <c r="B89" s="816" t="s">
        <v>1651</v>
      </c>
      <c r="C89" s="811">
        <v>5</v>
      </c>
      <c r="D89" s="840" t="s">
        <v>1530</v>
      </c>
      <c r="E89" s="814">
        <v>519</v>
      </c>
      <c r="F89" s="821">
        <v>27</v>
      </c>
      <c r="G89" s="814" t="s">
        <v>339</v>
      </c>
      <c r="H89" s="815">
        <v>55555.555555555555</v>
      </c>
      <c r="I89" s="815">
        <v>1500000</v>
      </c>
      <c r="J89" s="809" t="s">
        <v>28</v>
      </c>
      <c r="K89" s="810"/>
      <c r="L89" s="811" t="s">
        <v>418</v>
      </c>
      <c r="M89" s="831"/>
      <c r="N89" s="816" t="s">
        <v>1657</v>
      </c>
    </row>
    <row r="90" spans="1:14" ht="102" x14ac:dyDescent="0.25">
      <c r="A90" s="833" t="s">
        <v>1624</v>
      </c>
      <c r="B90" s="839" t="s">
        <v>1651</v>
      </c>
      <c r="C90" s="841">
        <v>5</v>
      </c>
      <c r="D90" s="842" t="s">
        <v>1531</v>
      </c>
      <c r="E90" s="837"/>
      <c r="F90" s="843">
        <v>112.7</v>
      </c>
      <c r="G90" s="837"/>
      <c r="H90" s="844">
        <f>I90/F90</f>
        <v>0</v>
      </c>
      <c r="I90" s="844"/>
      <c r="J90" s="834"/>
      <c r="K90" s="835"/>
      <c r="L90" s="841" t="s">
        <v>418</v>
      </c>
      <c r="M90" s="845"/>
      <c r="N90" s="839" t="s">
        <v>1657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zoomScale="75" zoomScaleNormal="75" zoomScaleSheetLayoutView="70" workbookViewId="0">
      <selection activeCell="A2" sqref="A2"/>
    </sheetView>
  </sheetViews>
  <sheetFormatPr defaultRowHeight="18.75" x14ac:dyDescent="0.3"/>
  <cols>
    <col min="1" max="1" width="9.140625" style="1028"/>
    <col min="2" max="3" width="16.85546875" style="1029" customWidth="1"/>
    <col min="4" max="4" width="11.5703125" customWidth="1"/>
    <col min="5" max="5" width="11.28515625" customWidth="1"/>
    <col min="6" max="6" width="12.140625" customWidth="1"/>
    <col min="7" max="7" width="14.7109375" style="68" customWidth="1"/>
  </cols>
  <sheetData>
    <row r="1" spans="1:7" x14ac:dyDescent="0.3">
      <c r="A1" s="1430" t="s">
        <v>2035</v>
      </c>
    </row>
    <row r="2" spans="1:7" ht="56.25" x14ac:dyDescent="0.25">
      <c r="A2" s="1027" t="s">
        <v>0</v>
      </c>
      <c r="B2" s="1030" t="s">
        <v>1679</v>
      </c>
      <c r="C2" s="1030" t="s">
        <v>179</v>
      </c>
      <c r="D2" s="1012" t="s">
        <v>111</v>
      </c>
      <c r="E2" s="1012" t="s">
        <v>112</v>
      </c>
      <c r="F2" s="1013" t="s">
        <v>113</v>
      </c>
      <c r="G2" s="1014" t="s">
        <v>123</v>
      </c>
    </row>
    <row r="3" spans="1:7" s="65" customFormat="1" ht="24" customHeight="1" x14ac:dyDescent="0.25">
      <c r="A3" s="1012">
        <v>1</v>
      </c>
      <c r="B3" s="1754" t="s">
        <v>1680</v>
      </c>
      <c r="C3" s="1017">
        <v>13.6</v>
      </c>
      <c r="D3" s="1758" t="s">
        <v>125</v>
      </c>
      <c r="E3" s="1758">
        <v>-1</v>
      </c>
      <c r="F3" s="1764" t="s">
        <v>126</v>
      </c>
      <c r="G3" s="1762">
        <v>720000</v>
      </c>
    </row>
    <row r="4" spans="1:7" s="65" customFormat="1" ht="24" customHeight="1" x14ac:dyDescent="0.25">
      <c r="A4" s="1012">
        <v>2</v>
      </c>
      <c r="B4" s="1755"/>
      <c r="C4" s="1045">
        <v>13.6</v>
      </c>
      <c r="D4" s="1759"/>
      <c r="E4" s="1760"/>
      <c r="F4" s="1760"/>
      <c r="G4" s="1763"/>
    </row>
    <row r="5" spans="1:7" s="65" customFormat="1" ht="24" customHeight="1" x14ac:dyDescent="0.25">
      <c r="A5" s="1012">
        <v>3</v>
      </c>
      <c r="B5" s="1754" t="s">
        <v>1681</v>
      </c>
      <c r="C5" s="1017">
        <v>14.2</v>
      </c>
      <c r="D5" s="1758" t="s">
        <v>125</v>
      </c>
      <c r="E5" s="1758">
        <v>-1</v>
      </c>
      <c r="F5" s="1764" t="s">
        <v>126</v>
      </c>
      <c r="G5" s="1762">
        <v>720000</v>
      </c>
    </row>
    <row r="6" spans="1:7" s="65" customFormat="1" ht="24" customHeight="1" x14ac:dyDescent="0.25">
      <c r="A6" s="1012">
        <v>4</v>
      </c>
      <c r="B6" s="1755"/>
      <c r="C6" s="1045">
        <v>14.2</v>
      </c>
      <c r="D6" s="1759"/>
      <c r="E6" s="1760"/>
      <c r="F6" s="1760"/>
      <c r="G6" s="1763"/>
    </row>
    <row r="7" spans="1:7" s="65" customFormat="1" ht="24" customHeight="1" x14ac:dyDescent="0.25">
      <c r="A7" s="1012">
        <v>5</v>
      </c>
      <c r="B7" s="1754" t="s">
        <v>1682</v>
      </c>
      <c r="C7" s="1017">
        <v>13.5</v>
      </c>
      <c r="D7" s="1758" t="s">
        <v>131</v>
      </c>
      <c r="E7" s="1758">
        <v>-1</v>
      </c>
      <c r="F7" s="1764" t="s">
        <v>126</v>
      </c>
      <c r="G7" s="1762">
        <v>700000</v>
      </c>
    </row>
    <row r="8" spans="1:7" s="65" customFormat="1" ht="24" customHeight="1" x14ac:dyDescent="0.25">
      <c r="A8" s="1012">
        <v>6</v>
      </c>
      <c r="B8" s="1755"/>
      <c r="C8" s="1045">
        <v>13.5</v>
      </c>
      <c r="D8" s="1759"/>
      <c r="E8" s="1760"/>
      <c r="F8" s="1760"/>
      <c r="G8" s="1763"/>
    </row>
    <row r="9" spans="1:7" s="65" customFormat="1" ht="24" customHeight="1" x14ac:dyDescent="0.25">
      <c r="A9" s="1012">
        <v>7</v>
      </c>
      <c r="B9" s="1754" t="s">
        <v>1683</v>
      </c>
      <c r="C9" s="1017">
        <v>13.5</v>
      </c>
      <c r="D9" s="1758" t="s">
        <v>131</v>
      </c>
      <c r="E9" s="1758">
        <v>-1</v>
      </c>
      <c r="F9" s="1764" t="s">
        <v>126</v>
      </c>
      <c r="G9" s="1762">
        <v>700000</v>
      </c>
    </row>
    <row r="10" spans="1:7" s="65" customFormat="1" ht="24" customHeight="1" x14ac:dyDescent="0.25">
      <c r="A10" s="1012">
        <v>8</v>
      </c>
      <c r="B10" s="1755"/>
      <c r="C10" s="1045">
        <v>13.5</v>
      </c>
      <c r="D10" s="1759"/>
      <c r="E10" s="1760"/>
      <c r="F10" s="1760"/>
      <c r="G10" s="1763"/>
    </row>
    <row r="11" spans="1:7" s="65" customFormat="1" ht="24" customHeight="1" x14ac:dyDescent="0.25">
      <c r="A11" s="1032">
        <v>9</v>
      </c>
      <c r="B11" s="1756" t="s">
        <v>1684</v>
      </c>
      <c r="C11" s="1084">
        <v>15.5</v>
      </c>
      <c r="D11" s="1758" t="s">
        <v>131</v>
      </c>
      <c r="E11" s="1758">
        <v>-1</v>
      </c>
      <c r="F11" s="1764" t="s">
        <v>126</v>
      </c>
      <c r="G11" s="1762">
        <v>700000</v>
      </c>
    </row>
    <row r="12" spans="1:7" s="65" customFormat="1" ht="24" customHeight="1" x14ac:dyDescent="0.25">
      <c r="A12" s="1032">
        <v>10</v>
      </c>
      <c r="B12" s="1757"/>
      <c r="C12" s="1085">
        <v>15.5</v>
      </c>
      <c r="D12" s="1759"/>
      <c r="E12" s="1760"/>
      <c r="F12" s="1760"/>
      <c r="G12" s="1763"/>
    </row>
    <row r="13" spans="1:7" s="65" customFormat="1" ht="24" customHeight="1" x14ac:dyDescent="0.25">
      <c r="A13" s="1012">
        <v>12</v>
      </c>
      <c r="B13" s="1431"/>
      <c r="C13" s="1045">
        <v>15.5</v>
      </c>
      <c r="D13" s="1428"/>
      <c r="E13" s="1427"/>
      <c r="F13" s="1427"/>
      <c r="G13" s="1429"/>
    </row>
    <row r="14" spans="1:7" s="65" customFormat="1" ht="24" customHeight="1" x14ac:dyDescent="0.25">
      <c r="A14" s="1035">
        <v>13</v>
      </c>
      <c r="B14" s="1015" t="s">
        <v>158</v>
      </c>
      <c r="C14" s="1015">
        <v>13.8</v>
      </c>
      <c r="D14" s="1032" t="s">
        <v>140</v>
      </c>
      <c r="E14" s="1032">
        <v>-1</v>
      </c>
      <c r="F14" s="1033" t="s">
        <v>141</v>
      </c>
      <c r="G14" s="1034">
        <v>400000</v>
      </c>
    </row>
    <row r="15" spans="1:7" s="65" customFormat="1" ht="24" customHeight="1" x14ac:dyDescent="0.25">
      <c r="A15" s="1012">
        <v>14</v>
      </c>
      <c r="B15" s="1015" t="s">
        <v>159</v>
      </c>
      <c r="C15" s="1015">
        <v>13.4</v>
      </c>
      <c r="D15" s="1032" t="s">
        <v>140</v>
      </c>
      <c r="E15" s="1032">
        <v>-1</v>
      </c>
      <c r="F15" s="1033" t="s">
        <v>141</v>
      </c>
      <c r="G15" s="1034">
        <v>400000</v>
      </c>
    </row>
    <row r="16" spans="1:7" s="65" customFormat="1" ht="24" customHeight="1" x14ac:dyDescent="0.25">
      <c r="A16" s="1035">
        <v>15</v>
      </c>
      <c r="B16" s="1015" t="s">
        <v>160</v>
      </c>
      <c r="C16" s="1015">
        <v>15.8</v>
      </c>
      <c r="D16" s="1032" t="s">
        <v>144</v>
      </c>
      <c r="E16" s="1032">
        <v>-1</v>
      </c>
      <c r="F16" s="1033" t="s">
        <v>141</v>
      </c>
      <c r="G16" s="1034">
        <v>420000</v>
      </c>
    </row>
    <row r="17" spans="1:7" s="65" customFormat="1" ht="24" customHeight="1" x14ac:dyDescent="0.25">
      <c r="A17" s="1035">
        <v>16</v>
      </c>
      <c r="B17" s="1015" t="s">
        <v>161</v>
      </c>
      <c r="C17" s="1015">
        <v>15.6</v>
      </c>
      <c r="D17" s="1032" t="s">
        <v>144</v>
      </c>
      <c r="E17" s="1032">
        <v>-1</v>
      </c>
      <c r="F17" s="1033" t="s">
        <v>141</v>
      </c>
      <c r="G17" s="1034">
        <v>420000</v>
      </c>
    </row>
    <row r="18" spans="1:7" s="65" customFormat="1" ht="24" customHeight="1" x14ac:dyDescent="0.25">
      <c r="A18" s="1012">
        <v>17</v>
      </c>
      <c r="B18" s="1015" t="s">
        <v>162</v>
      </c>
      <c r="C18" s="1015">
        <v>15.7</v>
      </c>
      <c r="D18" s="1032" t="s">
        <v>144</v>
      </c>
      <c r="E18" s="1032">
        <v>-1</v>
      </c>
      <c r="F18" s="1033" t="s">
        <v>141</v>
      </c>
      <c r="G18" s="1034">
        <v>420000</v>
      </c>
    </row>
    <row r="19" spans="1:7" s="65" customFormat="1" ht="24" customHeight="1" x14ac:dyDescent="0.25">
      <c r="A19" s="1012">
        <v>18</v>
      </c>
      <c r="B19" s="1015" t="s">
        <v>163</v>
      </c>
      <c r="C19" s="1015">
        <v>15.8</v>
      </c>
      <c r="D19" s="1032" t="s">
        <v>144</v>
      </c>
      <c r="E19" s="1032">
        <v>-1</v>
      </c>
      <c r="F19" s="1033" t="s">
        <v>141</v>
      </c>
      <c r="G19" s="1034">
        <v>420000</v>
      </c>
    </row>
    <row r="20" spans="1:7" s="65" customFormat="1" ht="24" customHeight="1" x14ac:dyDescent="0.25">
      <c r="A20" s="1012">
        <v>20</v>
      </c>
      <c r="B20" s="1015" t="s">
        <v>164</v>
      </c>
      <c r="C20" s="1015">
        <v>14.7</v>
      </c>
      <c r="D20" s="1032" t="s">
        <v>140</v>
      </c>
      <c r="E20" s="1032">
        <v>-1</v>
      </c>
      <c r="F20" s="1033" t="s">
        <v>141</v>
      </c>
      <c r="G20" s="1034">
        <v>400000</v>
      </c>
    </row>
    <row r="21" spans="1:7" s="65" customFormat="1" ht="24" customHeight="1" x14ac:dyDescent="0.25">
      <c r="A21" s="1012">
        <v>21</v>
      </c>
      <c r="B21" s="1754" t="s">
        <v>1685</v>
      </c>
      <c r="C21" s="1017">
        <v>13.3</v>
      </c>
      <c r="D21" s="1758" t="s">
        <v>131</v>
      </c>
      <c r="E21" s="1758">
        <v>-1</v>
      </c>
      <c r="F21" s="1764" t="s">
        <v>141</v>
      </c>
      <c r="G21" s="1762">
        <v>700000</v>
      </c>
    </row>
    <row r="22" spans="1:7" s="65" customFormat="1" ht="24" customHeight="1" x14ac:dyDescent="0.25">
      <c r="A22" s="1012">
        <v>22</v>
      </c>
      <c r="B22" s="1755"/>
      <c r="C22" s="1045">
        <v>13.3</v>
      </c>
      <c r="D22" s="1759"/>
      <c r="E22" s="1760"/>
      <c r="F22" s="1760"/>
      <c r="G22" s="1763"/>
    </row>
    <row r="23" spans="1:7" s="65" customFormat="1" ht="24" customHeight="1" x14ac:dyDescent="0.25">
      <c r="A23" s="1012">
        <v>23</v>
      </c>
      <c r="B23" s="1754" t="s">
        <v>1686</v>
      </c>
      <c r="C23" s="1017">
        <v>13.3</v>
      </c>
      <c r="D23" s="1758" t="s">
        <v>131</v>
      </c>
      <c r="E23" s="1758">
        <v>-1</v>
      </c>
      <c r="F23" s="1764" t="s">
        <v>141</v>
      </c>
      <c r="G23" s="1762">
        <v>700000</v>
      </c>
    </row>
    <row r="24" spans="1:7" s="65" customFormat="1" ht="24" customHeight="1" x14ac:dyDescent="0.25">
      <c r="A24" s="1012">
        <v>24</v>
      </c>
      <c r="B24" s="1755"/>
      <c r="C24" s="1045">
        <v>13.3</v>
      </c>
      <c r="D24" s="1759"/>
      <c r="E24" s="1760"/>
      <c r="F24" s="1760"/>
      <c r="G24" s="1763"/>
    </row>
    <row r="25" spans="1:7" s="65" customFormat="1" ht="24" customHeight="1" x14ac:dyDescent="0.25">
      <c r="A25" s="1012">
        <v>25</v>
      </c>
      <c r="B25" s="1754" t="s">
        <v>1687</v>
      </c>
      <c r="C25" s="1017">
        <v>13.9</v>
      </c>
      <c r="D25" s="1758" t="s">
        <v>131</v>
      </c>
      <c r="E25" s="1758">
        <v>-1</v>
      </c>
      <c r="F25" s="1764" t="s">
        <v>141</v>
      </c>
      <c r="G25" s="1762">
        <v>700000</v>
      </c>
    </row>
    <row r="26" spans="1:7" s="65" customFormat="1" ht="24" customHeight="1" x14ac:dyDescent="0.25">
      <c r="A26" s="1012">
        <v>26</v>
      </c>
      <c r="B26" s="1755"/>
      <c r="C26" s="1045">
        <v>13.9</v>
      </c>
      <c r="D26" s="1759"/>
      <c r="E26" s="1760"/>
      <c r="F26" s="1760"/>
      <c r="G26" s="1763"/>
    </row>
    <row r="27" spans="1:7" s="65" customFormat="1" ht="24" customHeight="1" x14ac:dyDescent="0.25">
      <c r="A27" s="1036">
        <v>27</v>
      </c>
      <c r="B27" s="1030" t="s">
        <v>165</v>
      </c>
      <c r="C27" s="1030">
        <v>13.8</v>
      </c>
      <c r="D27" s="1032" t="s">
        <v>140</v>
      </c>
      <c r="E27" s="1032">
        <v>-1</v>
      </c>
      <c r="F27" s="1033" t="s">
        <v>126</v>
      </c>
      <c r="G27" s="1034">
        <v>400000</v>
      </c>
    </row>
    <row r="28" spans="1:7" s="65" customFormat="1" ht="24" customHeight="1" x14ac:dyDescent="0.25">
      <c r="A28" s="1032">
        <v>28</v>
      </c>
      <c r="B28" s="1030" t="s">
        <v>166</v>
      </c>
      <c r="C28" s="1030">
        <v>13.3</v>
      </c>
      <c r="D28" s="1032" t="s">
        <v>140</v>
      </c>
      <c r="E28" s="1032">
        <v>-1</v>
      </c>
      <c r="F28" s="1033" t="s">
        <v>126</v>
      </c>
      <c r="G28" s="1034">
        <v>400000</v>
      </c>
    </row>
    <row r="29" spans="1:7" s="65" customFormat="1" ht="24" customHeight="1" x14ac:dyDescent="0.25">
      <c r="A29" s="1032">
        <v>29</v>
      </c>
      <c r="B29" s="1030" t="s">
        <v>167</v>
      </c>
      <c r="C29" s="1030">
        <v>13.3</v>
      </c>
      <c r="D29" s="1032" t="s">
        <v>140</v>
      </c>
      <c r="E29" s="1032">
        <v>-1</v>
      </c>
      <c r="F29" s="1033" t="s">
        <v>126</v>
      </c>
      <c r="G29" s="1034">
        <v>400000</v>
      </c>
    </row>
    <row r="30" spans="1:7" s="65" customFormat="1" ht="24" customHeight="1" x14ac:dyDescent="0.25">
      <c r="A30" s="1012">
        <v>30</v>
      </c>
      <c r="B30" s="1015" t="s">
        <v>168</v>
      </c>
      <c r="C30" s="1015">
        <v>16.100000000000001</v>
      </c>
      <c r="D30" s="1032" t="s">
        <v>144</v>
      </c>
      <c r="E30" s="1032">
        <v>-1</v>
      </c>
      <c r="F30" s="1033" t="s">
        <v>126</v>
      </c>
      <c r="G30" s="1034">
        <v>420000</v>
      </c>
    </row>
    <row r="31" spans="1:7" s="65" customFormat="1" ht="24" customHeight="1" x14ac:dyDescent="0.25">
      <c r="A31" s="1012">
        <v>31</v>
      </c>
      <c r="B31" s="1015" t="s">
        <v>169</v>
      </c>
      <c r="C31" s="1015">
        <v>17.5</v>
      </c>
      <c r="D31" s="1032" t="s">
        <v>144</v>
      </c>
      <c r="E31" s="1032">
        <v>-1</v>
      </c>
      <c r="F31" s="1033" t="s">
        <v>126</v>
      </c>
      <c r="G31" s="1034">
        <v>420000</v>
      </c>
    </row>
    <row r="32" spans="1:7" s="65" customFormat="1" ht="24" customHeight="1" x14ac:dyDescent="0.25">
      <c r="A32" s="1012">
        <v>32</v>
      </c>
      <c r="B32" s="1015" t="s">
        <v>170</v>
      </c>
      <c r="C32" s="1015">
        <v>14.8</v>
      </c>
      <c r="D32" s="1032" t="s">
        <v>157</v>
      </c>
      <c r="E32" s="1032">
        <v>-1</v>
      </c>
      <c r="F32" s="1033" t="s">
        <v>126</v>
      </c>
      <c r="G32" s="1034">
        <v>500000</v>
      </c>
    </row>
    <row r="33" spans="1:7" s="1037" customFormat="1" ht="24" customHeight="1" x14ac:dyDescent="0.25">
      <c r="A33" s="1012">
        <v>33</v>
      </c>
      <c r="B33" s="1015" t="s">
        <v>413</v>
      </c>
      <c r="C33" s="1015"/>
      <c r="D33" s="1032" t="s">
        <v>144</v>
      </c>
      <c r="E33" s="1032">
        <v>-1</v>
      </c>
      <c r="F33" s="1033" t="s">
        <v>126</v>
      </c>
      <c r="G33" s="1016">
        <v>420000</v>
      </c>
    </row>
    <row r="34" spans="1:7" s="1037" customFormat="1" ht="24" customHeight="1" x14ac:dyDescent="0.25">
      <c r="A34" s="1012">
        <v>34</v>
      </c>
      <c r="B34" s="1754" t="s">
        <v>1688</v>
      </c>
      <c r="C34" s="1017">
        <v>15.4</v>
      </c>
      <c r="D34" s="1758" t="s">
        <v>131</v>
      </c>
      <c r="E34" s="1761">
        <v>-2</v>
      </c>
      <c r="F34" s="1761"/>
      <c r="G34" s="1762">
        <v>700000</v>
      </c>
    </row>
    <row r="35" spans="1:7" s="1037" customFormat="1" ht="24" customHeight="1" x14ac:dyDescent="0.25">
      <c r="A35" s="1012">
        <v>35</v>
      </c>
      <c r="B35" s="1755"/>
      <c r="C35" s="1045">
        <v>15.4</v>
      </c>
      <c r="D35" s="1759"/>
      <c r="E35" s="1760"/>
      <c r="F35" s="1760"/>
      <c r="G35" s="1765"/>
    </row>
    <row r="36" spans="1:7" s="65" customFormat="1" ht="24" customHeight="1" x14ac:dyDescent="0.25">
      <c r="A36" s="1012">
        <v>36</v>
      </c>
      <c r="B36" s="1754" t="s">
        <v>1689</v>
      </c>
      <c r="C36" s="1015">
        <v>16.100000000000001</v>
      </c>
      <c r="D36" s="1620" t="s">
        <v>131</v>
      </c>
      <c r="E36" s="1620">
        <v>-2</v>
      </c>
      <c r="F36" s="1766" t="s">
        <v>126</v>
      </c>
      <c r="G36" s="1762">
        <v>700000</v>
      </c>
    </row>
    <row r="37" spans="1:7" s="65" customFormat="1" ht="24" customHeight="1" x14ac:dyDescent="0.25">
      <c r="A37" s="1012">
        <v>37</v>
      </c>
      <c r="B37" s="1755"/>
      <c r="C37" s="1017">
        <v>16.100000000000001</v>
      </c>
      <c r="D37" s="1758"/>
      <c r="E37" s="1758"/>
      <c r="F37" s="1764"/>
      <c r="G37" s="1765"/>
    </row>
    <row r="38" spans="1:7" s="65" customFormat="1" ht="24" customHeight="1" x14ac:dyDescent="0.25">
      <c r="A38" s="1012">
        <v>38</v>
      </c>
      <c r="B38" s="1754" t="s">
        <v>1690</v>
      </c>
      <c r="C38" s="1015">
        <v>13.6</v>
      </c>
      <c r="D38" s="1620" t="s">
        <v>131</v>
      </c>
      <c r="E38" s="1620">
        <v>-2</v>
      </c>
      <c r="F38" s="1766" t="s">
        <v>126</v>
      </c>
      <c r="G38" s="1767">
        <v>700000</v>
      </c>
    </row>
    <row r="39" spans="1:7" s="65" customFormat="1" ht="24" customHeight="1" x14ac:dyDescent="0.25">
      <c r="A39" s="1012">
        <v>39</v>
      </c>
      <c r="B39" s="1755"/>
      <c r="C39" s="1015">
        <v>13.6</v>
      </c>
      <c r="D39" s="1620"/>
      <c r="E39" s="1620"/>
      <c r="F39" s="1766"/>
      <c r="G39" s="1767"/>
    </row>
    <row r="40" spans="1:7" s="65" customFormat="1" ht="24" customHeight="1" x14ac:dyDescent="0.25">
      <c r="A40" s="1012">
        <v>44</v>
      </c>
      <c r="B40" s="1754" t="s">
        <v>1691</v>
      </c>
      <c r="C40" s="1015">
        <v>15.5</v>
      </c>
      <c r="D40" s="1620" t="s">
        <v>125</v>
      </c>
      <c r="E40" s="1620">
        <v>-2</v>
      </c>
      <c r="F40" s="1764" t="s">
        <v>141</v>
      </c>
      <c r="G40" s="1767">
        <v>720000</v>
      </c>
    </row>
    <row r="41" spans="1:7" s="65" customFormat="1" ht="24" customHeight="1" x14ac:dyDescent="0.25">
      <c r="A41" s="1012">
        <v>45</v>
      </c>
      <c r="B41" s="1755"/>
      <c r="C41" s="1015">
        <v>15.5</v>
      </c>
      <c r="D41" s="1620"/>
      <c r="E41" s="1620"/>
      <c r="F41" s="1768"/>
      <c r="G41" s="1767"/>
    </row>
    <row r="42" spans="1:7" s="65" customFormat="1" ht="24" customHeight="1" x14ac:dyDescent="0.25">
      <c r="A42" s="1012">
        <v>59</v>
      </c>
      <c r="B42" s="1015" t="s">
        <v>137</v>
      </c>
      <c r="C42" s="1015">
        <v>13.2</v>
      </c>
      <c r="D42" s="1032" t="s">
        <v>140</v>
      </c>
      <c r="E42" s="1032">
        <v>-2</v>
      </c>
      <c r="F42" s="1033" t="s">
        <v>126</v>
      </c>
      <c r="G42" s="1034">
        <v>400000</v>
      </c>
    </row>
    <row r="43" spans="1:7" s="65" customFormat="1" ht="24" customHeight="1" x14ac:dyDescent="0.25">
      <c r="A43" s="1012">
        <v>60</v>
      </c>
      <c r="B43" s="1015" t="s">
        <v>138</v>
      </c>
      <c r="C43" s="1015">
        <v>13.3</v>
      </c>
      <c r="D43" s="1032" t="s">
        <v>140</v>
      </c>
      <c r="E43" s="1032">
        <v>-2</v>
      </c>
      <c r="F43" s="1033" t="s">
        <v>126</v>
      </c>
      <c r="G43" s="1034">
        <v>400000</v>
      </c>
    </row>
    <row r="55" spans="7:7" x14ac:dyDescent="0.3">
      <c r="G55"/>
    </row>
    <row r="56" spans="7:7" x14ac:dyDescent="0.3">
      <c r="G56"/>
    </row>
    <row r="57" spans="7:7" x14ac:dyDescent="0.3">
      <c r="G57"/>
    </row>
    <row r="58" spans="7:7" x14ac:dyDescent="0.3">
      <c r="G58"/>
    </row>
    <row r="59" spans="7:7" x14ac:dyDescent="0.3">
      <c r="G59"/>
    </row>
    <row r="60" spans="7:7" x14ac:dyDescent="0.3">
      <c r="G60"/>
    </row>
    <row r="61" spans="7:7" x14ac:dyDescent="0.3">
      <c r="G61"/>
    </row>
    <row r="62" spans="7:7" x14ac:dyDescent="0.3">
      <c r="G62"/>
    </row>
    <row r="63" spans="7:7" x14ac:dyDescent="0.3">
      <c r="G63"/>
    </row>
    <row r="64" spans="7:7" x14ac:dyDescent="0.3">
      <c r="G64"/>
    </row>
    <row r="65" spans="7:7" x14ac:dyDescent="0.3">
      <c r="G65"/>
    </row>
    <row r="66" spans="7:7" x14ac:dyDescent="0.3">
      <c r="G66"/>
    </row>
    <row r="67" spans="7:7" x14ac:dyDescent="0.3">
      <c r="G67"/>
    </row>
    <row r="68" spans="7:7" x14ac:dyDescent="0.3">
      <c r="G68"/>
    </row>
    <row r="69" spans="7:7" x14ac:dyDescent="0.3">
      <c r="G69"/>
    </row>
    <row r="70" spans="7:7" x14ac:dyDescent="0.3">
      <c r="G70"/>
    </row>
    <row r="71" spans="7:7" x14ac:dyDescent="0.3">
      <c r="G71"/>
    </row>
    <row r="72" spans="7:7" x14ac:dyDescent="0.3">
      <c r="G72"/>
    </row>
    <row r="73" spans="7:7" x14ac:dyDescent="0.3">
      <c r="G73"/>
    </row>
    <row r="74" spans="7:7" x14ac:dyDescent="0.3">
      <c r="G74"/>
    </row>
    <row r="75" spans="7:7" x14ac:dyDescent="0.3">
      <c r="G75"/>
    </row>
    <row r="76" spans="7:7" x14ac:dyDescent="0.3">
      <c r="G76"/>
    </row>
    <row r="77" spans="7:7" x14ac:dyDescent="0.3">
      <c r="G77"/>
    </row>
    <row r="78" spans="7:7" x14ac:dyDescent="0.3">
      <c r="G78"/>
    </row>
    <row r="79" spans="7:7" x14ac:dyDescent="0.3">
      <c r="G79"/>
    </row>
    <row r="80" spans="7:7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</sheetData>
  <autoFilter ref="A2:G43"/>
  <mergeCells count="60">
    <mergeCell ref="F38:F39"/>
    <mergeCell ref="G38:G39"/>
    <mergeCell ref="D40:D41"/>
    <mergeCell ref="E40:E41"/>
    <mergeCell ref="F40:F41"/>
    <mergeCell ref="G40:G41"/>
    <mergeCell ref="D38:D39"/>
    <mergeCell ref="F34:F35"/>
    <mergeCell ref="G34:G35"/>
    <mergeCell ref="D25:D26"/>
    <mergeCell ref="E25:E26"/>
    <mergeCell ref="F36:F37"/>
    <mergeCell ref="G36:G37"/>
    <mergeCell ref="D36:D37"/>
    <mergeCell ref="E36:E37"/>
    <mergeCell ref="F23:F24"/>
    <mergeCell ref="G23:G24"/>
    <mergeCell ref="F21:F22"/>
    <mergeCell ref="F25:F26"/>
    <mergeCell ref="G25:G26"/>
    <mergeCell ref="F9:F10"/>
    <mergeCell ref="F5:F6"/>
    <mergeCell ref="G5:G6"/>
    <mergeCell ref="G21:G22"/>
    <mergeCell ref="G11:G12"/>
    <mergeCell ref="G7:G8"/>
    <mergeCell ref="G9:G10"/>
    <mergeCell ref="G3:G4"/>
    <mergeCell ref="D3:D4"/>
    <mergeCell ref="E3:E4"/>
    <mergeCell ref="D21:D22"/>
    <mergeCell ref="E21:E22"/>
    <mergeCell ref="D5:D6"/>
    <mergeCell ref="E5:E6"/>
    <mergeCell ref="F3:F4"/>
    <mergeCell ref="D7:D8"/>
    <mergeCell ref="E7:E8"/>
    <mergeCell ref="F7:F8"/>
    <mergeCell ref="D11:D12"/>
    <mergeCell ref="E11:E12"/>
    <mergeCell ref="F11:F12"/>
    <mergeCell ref="D9:D10"/>
    <mergeCell ref="E9:E10"/>
    <mergeCell ref="D23:D24"/>
    <mergeCell ref="E23:E24"/>
    <mergeCell ref="D34:D35"/>
    <mergeCell ref="E34:E35"/>
    <mergeCell ref="B40:B41"/>
    <mergeCell ref="B34:B35"/>
    <mergeCell ref="B36:B37"/>
    <mergeCell ref="B38:B39"/>
    <mergeCell ref="E38:E39"/>
    <mergeCell ref="B21:B22"/>
    <mergeCell ref="B23:B24"/>
    <mergeCell ref="B25:B26"/>
    <mergeCell ref="B3:B4"/>
    <mergeCell ref="B5:B6"/>
    <mergeCell ref="B7:B8"/>
    <mergeCell ref="B9:B10"/>
    <mergeCell ref="B11:B12"/>
  </mergeCells>
  <conditionalFormatting sqref="G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 G40 G36 G42:G43 G3:G3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5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zoomScaleNormal="100" zoomScaleSheetLayoutView="100" workbookViewId="0">
      <selection activeCell="A85" sqref="A85:XFD85"/>
    </sheetView>
  </sheetViews>
  <sheetFormatPr defaultColWidth="9.140625" defaultRowHeight="15" x14ac:dyDescent="0.25"/>
  <cols>
    <col min="1" max="1" width="9.5703125" style="75" customWidth="1"/>
    <col min="2" max="2" width="18.28515625" style="77" customWidth="1"/>
    <col min="3" max="3" width="14.28515625" style="75" customWidth="1"/>
    <col min="4" max="4" width="21.7109375" style="75" customWidth="1"/>
    <col min="5" max="5" width="16.5703125" style="75" customWidth="1"/>
    <col min="6" max="6" width="29" style="75" customWidth="1"/>
    <col min="7" max="8" width="9.140625" style="75"/>
    <col min="9" max="9" width="11.5703125" style="75" customWidth="1"/>
    <col min="10" max="10" width="16" style="75" customWidth="1"/>
    <col min="11" max="11" width="11.140625" style="76" customWidth="1"/>
    <col min="12" max="12" width="12.28515625" style="75" customWidth="1"/>
    <col min="13" max="16384" width="9.140625" style="75"/>
  </cols>
  <sheetData>
    <row r="1" spans="1:12" s="134" customFormat="1" ht="12.75" customHeight="1" x14ac:dyDescent="0.2">
      <c r="A1" s="1771" t="s">
        <v>172</v>
      </c>
      <c r="B1" s="1773" t="s">
        <v>324</v>
      </c>
      <c r="C1" s="1774" t="s">
        <v>323</v>
      </c>
      <c r="D1" s="1776" t="s">
        <v>322</v>
      </c>
      <c r="E1" s="1769" t="s">
        <v>321</v>
      </c>
      <c r="F1" s="1769" t="s">
        <v>7</v>
      </c>
      <c r="G1" s="1788" t="s">
        <v>178</v>
      </c>
      <c r="H1" s="1788" t="s">
        <v>112</v>
      </c>
      <c r="I1" s="1790" t="s">
        <v>320</v>
      </c>
      <c r="J1" s="1778" t="s">
        <v>319</v>
      </c>
      <c r="K1" s="1782" t="s">
        <v>114</v>
      </c>
      <c r="L1" s="1780" t="s">
        <v>318</v>
      </c>
    </row>
    <row r="2" spans="1:12" s="134" customFormat="1" ht="24" customHeight="1" x14ac:dyDescent="0.2">
      <c r="A2" s="1772"/>
      <c r="B2" s="1773"/>
      <c r="C2" s="1775"/>
      <c r="D2" s="1777"/>
      <c r="E2" s="1770"/>
      <c r="F2" s="1770"/>
      <c r="G2" s="1789"/>
      <c r="H2" s="1789"/>
      <c r="I2" s="1791"/>
      <c r="J2" s="1779"/>
      <c r="K2" s="1783"/>
      <c r="L2" s="1781"/>
    </row>
    <row r="3" spans="1:12" ht="30" customHeight="1" x14ac:dyDescent="0.25">
      <c r="A3" s="112">
        <v>1</v>
      </c>
      <c r="B3" s="128" t="s">
        <v>202</v>
      </c>
      <c r="C3" s="117" t="s">
        <v>28</v>
      </c>
      <c r="D3" s="111"/>
      <c r="E3" s="110"/>
      <c r="F3" s="109"/>
      <c r="G3" s="108">
        <v>1</v>
      </c>
      <c r="H3" s="108">
        <v>-1</v>
      </c>
      <c r="I3" s="95">
        <v>740000</v>
      </c>
      <c r="J3" s="107"/>
      <c r="K3" s="106">
        <v>0.01</v>
      </c>
      <c r="L3" s="105"/>
    </row>
    <row r="4" spans="1:12" ht="30" customHeight="1" x14ac:dyDescent="0.25">
      <c r="A4" s="84">
        <v>2</v>
      </c>
      <c r="B4" s="81"/>
      <c r="C4" s="92" t="s">
        <v>30</v>
      </c>
      <c r="D4" s="83">
        <v>42404</v>
      </c>
      <c r="E4" s="82" t="s">
        <v>183</v>
      </c>
      <c r="F4" s="77" t="s">
        <v>317</v>
      </c>
      <c r="G4" s="81">
        <v>2</v>
      </c>
      <c r="H4" s="81">
        <v>-1</v>
      </c>
      <c r="I4" s="95">
        <v>740000</v>
      </c>
      <c r="J4" s="116"/>
      <c r="K4" s="115"/>
      <c r="L4" s="94"/>
    </row>
    <row r="5" spans="1:12" ht="15" customHeight="1" x14ac:dyDescent="0.25">
      <c r="A5" s="84">
        <v>3</v>
      </c>
      <c r="B5" s="81"/>
      <c r="C5" s="92" t="s">
        <v>30</v>
      </c>
      <c r="D5" s="83">
        <v>42401</v>
      </c>
      <c r="E5" s="82" t="s">
        <v>185</v>
      </c>
      <c r="F5" s="77" t="s">
        <v>316</v>
      </c>
      <c r="G5" s="81">
        <v>3</v>
      </c>
      <c r="H5" s="81">
        <v>-1</v>
      </c>
      <c r="I5" s="95">
        <v>740000</v>
      </c>
      <c r="J5" s="116"/>
      <c r="K5" s="115"/>
      <c r="L5" s="94"/>
    </row>
    <row r="6" spans="1:12" ht="15" customHeight="1" x14ac:dyDescent="0.25">
      <c r="A6" s="104">
        <v>4</v>
      </c>
      <c r="B6" s="81"/>
      <c r="C6" s="92" t="s">
        <v>30</v>
      </c>
      <c r="D6" s="103">
        <v>42046</v>
      </c>
      <c r="E6" s="102" t="s">
        <v>49</v>
      </c>
      <c r="F6" s="101" t="s">
        <v>315</v>
      </c>
      <c r="G6" s="100">
        <v>4</v>
      </c>
      <c r="H6" s="100">
        <v>-1</v>
      </c>
      <c r="I6" s="95">
        <v>740000</v>
      </c>
      <c r="J6" s="99"/>
      <c r="K6" s="98"/>
      <c r="L6" s="97"/>
    </row>
    <row r="7" spans="1:12" ht="15" customHeight="1" x14ac:dyDescent="0.25">
      <c r="A7" s="84">
        <v>5</v>
      </c>
      <c r="C7" s="92" t="s">
        <v>30</v>
      </c>
      <c r="D7" s="83"/>
      <c r="E7" s="82" t="s">
        <v>182</v>
      </c>
      <c r="F7" s="84" t="s">
        <v>314</v>
      </c>
      <c r="G7" s="81">
        <v>5</v>
      </c>
      <c r="H7" s="81">
        <v>-1</v>
      </c>
      <c r="I7" s="95">
        <v>500000</v>
      </c>
      <c r="J7" s="79"/>
      <c r="K7" s="78"/>
      <c r="L7" s="94"/>
    </row>
    <row r="8" spans="1:12" ht="15" customHeight="1" x14ac:dyDescent="0.25">
      <c r="A8" s="112">
        <v>6</v>
      </c>
      <c r="B8" s="81"/>
      <c r="C8" s="92" t="s">
        <v>30</v>
      </c>
      <c r="D8" s="111">
        <v>42163</v>
      </c>
      <c r="E8" s="110" t="s">
        <v>182</v>
      </c>
      <c r="F8" s="109" t="s">
        <v>313</v>
      </c>
      <c r="G8" s="108">
        <v>6</v>
      </c>
      <c r="H8" s="108">
        <v>-1</v>
      </c>
      <c r="I8" s="95">
        <v>720000</v>
      </c>
      <c r="J8" s="107"/>
      <c r="K8" s="106"/>
      <c r="L8" s="105"/>
    </row>
    <row r="9" spans="1:12" ht="15" customHeight="1" x14ac:dyDescent="0.25">
      <c r="A9" s="84">
        <v>7</v>
      </c>
      <c r="B9" s="81"/>
      <c r="C9" s="92" t="s">
        <v>30</v>
      </c>
      <c r="D9" s="83">
        <v>42093</v>
      </c>
      <c r="E9" s="82" t="s">
        <v>185</v>
      </c>
      <c r="F9" s="77" t="s">
        <v>312</v>
      </c>
      <c r="G9" s="81">
        <v>7</v>
      </c>
      <c r="H9" s="81">
        <v>-1</v>
      </c>
      <c r="I9" s="95">
        <v>720000</v>
      </c>
      <c r="J9" s="116"/>
      <c r="K9" s="115"/>
      <c r="L9" s="94"/>
    </row>
    <row r="10" spans="1:12" ht="15" customHeight="1" x14ac:dyDescent="0.25">
      <c r="A10" s="84">
        <v>8</v>
      </c>
      <c r="B10" s="81"/>
      <c r="C10" s="92" t="s">
        <v>30</v>
      </c>
      <c r="D10" s="83">
        <v>41920</v>
      </c>
      <c r="E10" s="82" t="s">
        <v>101</v>
      </c>
      <c r="F10" s="77" t="s">
        <v>189</v>
      </c>
      <c r="G10" s="81">
        <v>8</v>
      </c>
      <c r="H10" s="81">
        <v>-1</v>
      </c>
      <c r="I10" s="95">
        <v>720000</v>
      </c>
      <c r="J10" s="116"/>
      <c r="K10" s="115"/>
      <c r="L10" s="77"/>
    </row>
    <row r="11" spans="1:12" ht="15" customHeight="1" x14ac:dyDescent="0.25">
      <c r="A11" s="104">
        <v>9</v>
      </c>
      <c r="B11" s="81"/>
      <c r="C11" s="92" t="s">
        <v>30</v>
      </c>
      <c r="D11" s="103">
        <v>41978</v>
      </c>
      <c r="E11" s="102" t="s">
        <v>185</v>
      </c>
      <c r="F11" s="101" t="s">
        <v>311</v>
      </c>
      <c r="G11" s="100">
        <v>9</v>
      </c>
      <c r="H11" s="100">
        <v>-1</v>
      </c>
      <c r="I11" s="113">
        <v>1000000</v>
      </c>
      <c r="J11" s="99"/>
      <c r="K11" s="98"/>
      <c r="L11" s="101"/>
    </row>
    <row r="12" spans="1:12" ht="15" customHeight="1" x14ac:dyDescent="0.25">
      <c r="A12" s="84">
        <v>10</v>
      </c>
      <c r="B12" s="81" t="s">
        <v>202</v>
      </c>
      <c r="C12" s="92" t="s">
        <v>30</v>
      </c>
      <c r="D12" s="83">
        <v>42578</v>
      </c>
      <c r="E12" s="82" t="s">
        <v>185</v>
      </c>
      <c r="F12" s="133" t="s">
        <v>310</v>
      </c>
      <c r="G12" s="81">
        <v>10</v>
      </c>
      <c r="H12" s="81">
        <v>-1</v>
      </c>
      <c r="I12" s="80">
        <v>760000</v>
      </c>
      <c r="J12" s="79"/>
      <c r="K12" s="78"/>
      <c r="L12" s="94"/>
    </row>
    <row r="13" spans="1:12" ht="15" customHeight="1" x14ac:dyDescent="0.25">
      <c r="A13" s="112">
        <v>11</v>
      </c>
      <c r="B13" s="81"/>
      <c r="C13" s="92" t="s">
        <v>30</v>
      </c>
      <c r="D13" s="111">
        <v>42026</v>
      </c>
      <c r="E13" s="110" t="s">
        <v>185</v>
      </c>
      <c r="F13" s="109" t="s">
        <v>293</v>
      </c>
      <c r="G13" s="108">
        <v>11</v>
      </c>
      <c r="H13" s="108">
        <v>-1</v>
      </c>
      <c r="I13" s="95">
        <v>750000</v>
      </c>
      <c r="J13" s="107"/>
      <c r="K13" s="106"/>
      <c r="L13" s="105"/>
    </row>
    <row r="14" spans="1:12" ht="15" customHeight="1" x14ac:dyDescent="0.25">
      <c r="A14" s="104">
        <v>12</v>
      </c>
      <c r="B14" s="81" t="s">
        <v>1285</v>
      </c>
      <c r="C14" s="92" t="s">
        <v>30</v>
      </c>
      <c r="D14" s="103"/>
      <c r="E14" s="102"/>
      <c r="F14" s="101" t="s">
        <v>1285</v>
      </c>
      <c r="G14" s="100">
        <v>12</v>
      </c>
      <c r="H14" s="100">
        <v>-1</v>
      </c>
      <c r="I14" s="95">
        <v>750000</v>
      </c>
      <c r="J14" s="99"/>
      <c r="K14" s="106">
        <v>0.01</v>
      </c>
      <c r="L14" s="97"/>
    </row>
    <row r="15" spans="1:12" ht="15" customHeight="1" x14ac:dyDescent="0.25">
      <c r="A15" s="84">
        <v>13</v>
      </c>
      <c r="B15" s="81"/>
      <c r="C15" s="92" t="s">
        <v>30</v>
      </c>
      <c r="D15" s="83">
        <v>42507</v>
      </c>
      <c r="E15" s="82" t="s">
        <v>182</v>
      </c>
      <c r="F15" s="77" t="s">
        <v>309</v>
      </c>
      <c r="G15" s="81">
        <v>13</v>
      </c>
      <c r="H15" s="81">
        <v>-1</v>
      </c>
      <c r="I15" s="95">
        <v>750000</v>
      </c>
      <c r="J15" s="79"/>
      <c r="K15" s="78"/>
      <c r="L15" s="94"/>
    </row>
    <row r="16" spans="1:12" ht="15" customHeight="1" x14ac:dyDescent="0.25">
      <c r="A16" s="112">
        <v>14</v>
      </c>
      <c r="B16" s="81"/>
      <c r="C16" s="92" t="s">
        <v>30</v>
      </c>
      <c r="D16" s="111">
        <v>42136</v>
      </c>
      <c r="E16" s="110" t="s">
        <v>182</v>
      </c>
      <c r="F16" s="109" t="s">
        <v>197</v>
      </c>
      <c r="G16" s="108">
        <v>14</v>
      </c>
      <c r="H16" s="108">
        <v>-1</v>
      </c>
      <c r="I16" s="95">
        <v>750000</v>
      </c>
      <c r="J16" s="107"/>
      <c r="K16" s="106"/>
      <c r="L16" s="105"/>
    </row>
    <row r="17" spans="1:12" ht="15" customHeight="1" x14ac:dyDescent="0.25">
      <c r="A17" s="84">
        <v>15</v>
      </c>
      <c r="B17" s="81"/>
      <c r="C17" s="92" t="s">
        <v>30</v>
      </c>
      <c r="D17" s="83">
        <v>42149</v>
      </c>
      <c r="E17" s="82" t="s">
        <v>182</v>
      </c>
      <c r="F17" s="77" t="s">
        <v>309</v>
      </c>
      <c r="G17" s="81">
        <v>15</v>
      </c>
      <c r="H17" s="81">
        <v>-1</v>
      </c>
      <c r="I17" s="95">
        <v>750000</v>
      </c>
      <c r="J17" s="116"/>
      <c r="K17" s="115"/>
      <c r="L17" s="94"/>
    </row>
    <row r="18" spans="1:12" ht="15" customHeight="1" x14ac:dyDescent="0.25">
      <c r="A18" s="84">
        <v>16</v>
      </c>
      <c r="B18" s="81"/>
      <c r="C18" s="92" t="s">
        <v>30</v>
      </c>
      <c r="D18" s="83">
        <v>42187</v>
      </c>
      <c r="E18" s="82" t="s">
        <v>185</v>
      </c>
      <c r="F18" s="77" t="s">
        <v>308</v>
      </c>
      <c r="G18" s="81">
        <v>16</v>
      </c>
      <c r="H18" s="81">
        <v>-1</v>
      </c>
      <c r="I18" s="95">
        <v>750000</v>
      </c>
      <c r="J18" s="116"/>
      <c r="K18" s="115"/>
      <c r="L18" s="94"/>
    </row>
    <row r="19" spans="1:12" ht="15" customHeight="1" x14ac:dyDescent="0.25">
      <c r="A19" s="84">
        <v>17</v>
      </c>
      <c r="B19" s="81"/>
      <c r="C19" s="92" t="s">
        <v>30</v>
      </c>
      <c r="D19" s="83">
        <v>42031</v>
      </c>
      <c r="E19" s="82" t="s">
        <v>185</v>
      </c>
      <c r="F19" s="77" t="s">
        <v>307</v>
      </c>
      <c r="G19" s="81">
        <v>17</v>
      </c>
      <c r="H19" s="81">
        <v>-1</v>
      </c>
      <c r="I19" s="80">
        <v>700000</v>
      </c>
      <c r="J19" s="116"/>
      <c r="K19" s="115"/>
      <c r="L19" s="94"/>
    </row>
    <row r="20" spans="1:12" ht="15" customHeight="1" x14ac:dyDescent="0.25">
      <c r="A20" s="84">
        <v>18</v>
      </c>
      <c r="B20" s="81"/>
      <c r="C20" s="92" t="s">
        <v>30</v>
      </c>
      <c r="D20" s="83">
        <v>42026</v>
      </c>
      <c r="E20" s="82" t="s">
        <v>185</v>
      </c>
      <c r="F20" s="77" t="s">
        <v>187</v>
      </c>
      <c r="G20" s="81">
        <v>18</v>
      </c>
      <c r="H20" s="81">
        <v>-1</v>
      </c>
      <c r="I20" s="80">
        <v>700000</v>
      </c>
      <c r="J20" s="116"/>
      <c r="K20" s="115"/>
      <c r="L20" s="94"/>
    </row>
    <row r="21" spans="1:12" ht="14.25" customHeight="1" x14ac:dyDescent="0.25">
      <c r="A21" s="84">
        <v>19</v>
      </c>
      <c r="B21" s="81"/>
      <c r="C21" s="92" t="s">
        <v>30</v>
      </c>
      <c r="D21" s="83">
        <v>41991</v>
      </c>
      <c r="E21" s="82" t="s">
        <v>182</v>
      </c>
      <c r="F21" s="77" t="s">
        <v>303</v>
      </c>
      <c r="G21" s="81">
        <v>19</v>
      </c>
      <c r="H21" s="81">
        <v>-1</v>
      </c>
      <c r="I21" s="80">
        <v>700000</v>
      </c>
      <c r="J21" s="116"/>
      <c r="K21" s="115"/>
      <c r="L21" s="77"/>
    </row>
    <row r="22" spans="1:12" ht="15" customHeight="1" x14ac:dyDescent="0.25">
      <c r="A22" s="84">
        <v>20</v>
      </c>
      <c r="B22" s="81"/>
      <c r="C22" s="92" t="s">
        <v>30</v>
      </c>
      <c r="D22" s="83"/>
      <c r="E22" s="122" t="s">
        <v>185</v>
      </c>
      <c r="F22" s="77" t="s">
        <v>306</v>
      </c>
      <c r="G22" s="81">
        <v>20</v>
      </c>
      <c r="H22" s="81">
        <v>-1</v>
      </c>
      <c r="I22" s="80">
        <v>600000</v>
      </c>
      <c r="J22" s="116"/>
      <c r="K22" s="115"/>
      <c r="L22" s="94"/>
    </row>
    <row r="23" spans="1:12" ht="30" customHeight="1" x14ac:dyDescent="0.25">
      <c r="A23" s="84">
        <v>21</v>
      </c>
      <c r="B23" s="81"/>
      <c r="C23" s="92" t="s">
        <v>30</v>
      </c>
      <c r="D23" s="83">
        <v>41997</v>
      </c>
      <c r="E23" s="82" t="s">
        <v>182</v>
      </c>
      <c r="F23" s="77" t="s">
        <v>200</v>
      </c>
      <c r="G23" s="81">
        <v>21</v>
      </c>
      <c r="H23" s="81">
        <v>-1</v>
      </c>
      <c r="I23" s="80">
        <v>750000</v>
      </c>
      <c r="J23" s="116"/>
      <c r="K23" s="115"/>
      <c r="L23" s="94"/>
    </row>
    <row r="24" spans="1:12" ht="15" customHeight="1" x14ac:dyDescent="0.25">
      <c r="A24" s="84">
        <v>22</v>
      </c>
      <c r="B24" s="81" t="s">
        <v>202</v>
      </c>
      <c r="C24" s="92" t="s">
        <v>30</v>
      </c>
      <c r="D24" s="83">
        <v>42916</v>
      </c>
      <c r="E24" s="82" t="s">
        <v>31</v>
      </c>
      <c r="F24" s="75" t="s">
        <v>305</v>
      </c>
      <c r="G24" s="96">
        <v>22</v>
      </c>
      <c r="H24" s="81">
        <v>-1</v>
      </c>
      <c r="I24" s="80">
        <v>700000</v>
      </c>
      <c r="J24" s="116"/>
      <c r="K24" s="115" t="s">
        <v>304</v>
      </c>
      <c r="L24" s="94"/>
    </row>
    <row r="25" spans="1:12" ht="15" customHeight="1" x14ac:dyDescent="0.25">
      <c r="A25" s="84">
        <v>23</v>
      </c>
      <c r="B25" s="81" t="s">
        <v>202</v>
      </c>
      <c r="C25" s="92" t="s">
        <v>30</v>
      </c>
      <c r="D25" s="132"/>
      <c r="E25" s="131" t="s">
        <v>1564</v>
      </c>
      <c r="F25" s="77" t="s">
        <v>188</v>
      </c>
      <c r="G25" s="81">
        <v>23</v>
      </c>
      <c r="H25" s="81">
        <v>-1</v>
      </c>
      <c r="I25" s="80">
        <v>750000</v>
      </c>
      <c r="J25" s="116"/>
      <c r="K25" s="106">
        <v>0.01</v>
      </c>
      <c r="L25" s="77"/>
    </row>
    <row r="26" spans="1:12" ht="15" customHeight="1" x14ac:dyDescent="0.25">
      <c r="A26" s="84">
        <v>24</v>
      </c>
      <c r="B26" s="81"/>
      <c r="C26" s="92" t="s">
        <v>30</v>
      </c>
      <c r="D26" s="120">
        <v>41834</v>
      </c>
      <c r="E26" s="119" t="s">
        <v>190</v>
      </c>
      <c r="F26" s="81" t="s">
        <v>193</v>
      </c>
      <c r="G26" s="81">
        <v>24</v>
      </c>
      <c r="H26" s="81">
        <v>-1</v>
      </c>
      <c r="I26" s="80">
        <v>1000000</v>
      </c>
      <c r="J26" s="116"/>
      <c r="K26" s="115"/>
      <c r="L26" s="77"/>
    </row>
    <row r="27" spans="1:12" ht="15" customHeight="1" x14ac:dyDescent="0.25">
      <c r="A27" s="104">
        <v>25</v>
      </c>
      <c r="B27" s="81" t="s">
        <v>202</v>
      </c>
      <c r="C27" s="92" t="s">
        <v>30</v>
      </c>
      <c r="D27" s="103"/>
      <c r="E27" s="122" t="s">
        <v>182</v>
      </c>
      <c r="F27" s="101" t="s">
        <v>302</v>
      </c>
      <c r="G27" s="100">
        <v>25</v>
      </c>
      <c r="H27" s="100">
        <v>-1</v>
      </c>
      <c r="I27" s="113">
        <v>740000</v>
      </c>
      <c r="J27" s="99"/>
      <c r="K27" s="98"/>
      <c r="L27" s="97"/>
    </row>
    <row r="28" spans="1:12" ht="15" customHeight="1" x14ac:dyDescent="0.25">
      <c r="A28" s="130">
        <v>26</v>
      </c>
      <c r="B28" s="128" t="s">
        <v>202</v>
      </c>
      <c r="C28" s="92" t="s">
        <v>30</v>
      </c>
      <c r="D28" s="129">
        <v>42628</v>
      </c>
      <c r="E28" s="82" t="s">
        <v>31</v>
      </c>
      <c r="F28" s="77" t="s">
        <v>194</v>
      </c>
      <c r="G28" s="128">
        <v>26</v>
      </c>
      <c r="H28" s="128">
        <v>-1</v>
      </c>
      <c r="I28" s="127">
        <v>750000</v>
      </c>
      <c r="J28" s="126"/>
      <c r="K28" s="125"/>
      <c r="L28" s="124"/>
    </row>
    <row r="29" spans="1:12" ht="15" customHeight="1" x14ac:dyDescent="0.25">
      <c r="A29" s="112">
        <v>27</v>
      </c>
      <c r="B29" s="81"/>
      <c r="C29" s="92" t="s">
        <v>30</v>
      </c>
      <c r="D29" s="111">
        <v>42026</v>
      </c>
      <c r="E29" s="110" t="s">
        <v>185</v>
      </c>
      <c r="F29" s="109" t="s">
        <v>293</v>
      </c>
      <c r="G29" s="108">
        <v>27</v>
      </c>
      <c r="H29" s="108">
        <v>-1</v>
      </c>
      <c r="I29" s="80">
        <v>750000</v>
      </c>
      <c r="J29" s="107"/>
      <c r="K29" s="106"/>
      <c r="L29" s="105"/>
    </row>
    <row r="30" spans="1:12" ht="15" customHeight="1" x14ac:dyDescent="0.25">
      <c r="A30" s="84">
        <v>28</v>
      </c>
      <c r="B30" s="81"/>
      <c r="C30" s="92" t="s">
        <v>30</v>
      </c>
      <c r="D30" s="83">
        <v>42536</v>
      </c>
      <c r="E30" s="82" t="s">
        <v>182</v>
      </c>
      <c r="F30" s="77" t="s">
        <v>301</v>
      </c>
      <c r="G30" s="81">
        <v>28</v>
      </c>
      <c r="H30" s="81">
        <v>-1</v>
      </c>
      <c r="I30" s="80">
        <v>750000</v>
      </c>
      <c r="J30" s="116"/>
      <c r="K30" s="115"/>
      <c r="L30" s="94"/>
    </row>
    <row r="31" spans="1:12" ht="15" customHeight="1" x14ac:dyDescent="0.25">
      <c r="A31" s="84">
        <v>29</v>
      </c>
      <c r="B31" s="81"/>
      <c r="C31" s="92" t="s">
        <v>30</v>
      </c>
      <c r="D31" s="83">
        <v>42201</v>
      </c>
      <c r="E31" s="82" t="s">
        <v>182</v>
      </c>
      <c r="F31" s="77" t="s">
        <v>300</v>
      </c>
      <c r="G31" s="81">
        <v>29</v>
      </c>
      <c r="H31" s="81">
        <v>-1</v>
      </c>
      <c r="I31" s="80">
        <v>750000</v>
      </c>
      <c r="J31" s="116"/>
      <c r="K31" s="115"/>
      <c r="L31" s="94"/>
    </row>
    <row r="32" spans="1:12" ht="30" customHeight="1" x14ac:dyDescent="0.25">
      <c r="A32" s="104">
        <v>30</v>
      </c>
      <c r="B32" s="81"/>
      <c r="C32" s="92" t="s">
        <v>30</v>
      </c>
      <c r="D32" s="103">
        <v>42487</v>
      </c>
      <c r="E32" s="102" t="s">
        <v>49</v>
      </c>
      <c r="F32" s="101" t="s">
        <v>299</v>
      </c>
      <c r="G32" s="100">
        <v>30</v>
      </c>
      <c r="H32" s="100">
        <v>-1</v>
      </c>
      <c r="I32" s="80">
        <v>750000</v>
      </c>
      <c r="J32" s="99"/>
      <c r="K32" s="98"/>
      <c r="L32" s="97"/>
    </row>
    <row r="33" spans="1:12" ht="15" customHeight="1" x14ac:dyDescent="0.25">
      <c r="A33" s="84">
        <v>31</v>
      </c>
      <c r="B33" s="81" t="s">
        <v>202</v>
      </c>
      <c r="C33" s="92" t="s">
        <v>30</v>
      </c>
      <c r="D33" s="83">
        <v>42521</v>
      </c>
      <c r="E33" s="82" t="s">
        <v>182</v>
      </c>
      <c r="F33" s="77" t="s">
        <v>198</v>
      </c>
      <c r="G33" s="81">
        <v>31</v>
      </c>
      <c r="H33" s="81">
        <v>-1</v>
      </c>
      <c r="I33" s="80">
        <v>750000</v>
      </c>
      <c r="J33" s="79"/>
      <c r="K33" s="78"/>
      <c r="L33" s="94"/>
    </row>
    <row r="34" spans="1:12" ht="15" customHeight="1" x14ac:dyDescent="0.25">
      <c r="A34" s="112">
        <v>32</v>
      </c>
      <c r="B34" s="81"/>
      <c r="C34" s="92" t="s">
        <v>30</v>
      </c>
      <c r="D34" s="111">
        <v>42283</v>
      </c>
      <c r="E34" s="110" t="s">
        <v>182</v>
      </c>
      <c r="F34" s="109" t="s">
        <v>298</v>
      </c>
      <c r="G34" s="108">
        <v>32</v>
      </c>
      <c r="H34" s="108">
        <v>-1</v>
      </c>
      <c r="I34" s="80">
        <v>750000</v>
      </c>
      <c r="J34" s="107"/>
      <c r="K34" s="106"/>
      <c r="L34" s="105"/>
    </row>
    <row r="35" spans="1:12" ht="15" customHeight="1" x14ac:dyDescent="0.25">
      <c r="A35" s="84">
        <v>33</v>
      </c>
      <c r="B35" s="81"/>
      <c r="C35" s="92" t="s">
        <v>30</v>
      </c>
      <c r="D35" s="83">
        <v>42114</v>
      </c>
      <c r="E35" s="82" t="s">
        <v>185</v>
      </c>
      <c r="F35" s="77" t="s">
        <v>297</v>
      </c>
      <c r="G35" s="81">
        <v>33</v>
      </c>
      <c r="H35" s="81">
        <v>-1</v>
      </c>
      <c r="I35" s="80">
        <v>720000</v>
      </c>
      <c r="J35" s="116"/>
      <c r="K35" s="115"/>
      <c r="L35" s="94"/>
    </row>
    <row r="36" spans="1:12" ht="15" customHeight="1" x14ac:dyDescent="0.25">
      <c r="A36" s="84">
        <v>34</v>
      </c>
      <c r="B36" s="81"/>
      <c r="C36" s="92" t="s">
        <v>30</v>
      </c>
      <c r="D36" s="83">
        <v>41997</v>
      </c>
      <c r="E36" s="82" t="s">
        <v>182</v>
      </c>
      <c r="F36" s="77" t="s">
        <v>200</v>
      </c>
      <c r="G36" s="81">
        <v>34</v>
      </c>
      <c r="H36" s="81">
        <v>-1</v>
      </c>
      <c r="I36" s="80">
        <v>700000</v>
      </c>
      <c r="J36" s="116"/>
      <c r="K36" s="115"/>
      <c r="L36" s="94"/>
    </row>
    <row r="37" spans="1:12" ht="15" customHeight="1" x14ac:dyDescent="0.25">
      <c r="A37" s="84">
        <v>35</v>
      </c>
      <c r="B37" s="81"/>
      <c r="C37" s="92" t="s">
        <v>30</v>
      </c>
      <c r="D37" s="83">
        <v>42497</v>
      </c>
      <c r="E37" s="82" t="s">
        <v>49</v>
      </c>
      <c r="F37" s="123" t="s">
        <v>296</v>
      </c>
      <c r="G37" s="81">
        <v>35</v>
      </c>
      <c r="H37" s="81">
        <v>-1</v>
      </c>
      <c r="I37" s="80">
        <v>700000</v>
      </c>
      <c r="J37" s="116"/>
      <c r="K37" s="115"/>
      <c r="L37" s="94"/>
    </row>
    <row r="38" spans="1:12" ht="15" customHeight="1" x14ac:dyDescent="0.25">
      <c r="A38" s="84">
        <v>36</v>
      </c>
      <c r="B38" s="81"/>
      <c r="C38" s="92" t="s">
        <v>30</v>
      </c>
      <c r="D38" s="83">
        <v>41992</v>
      </c>
      <c r="E38" s="82" t="s">
        <v>185</v>
      </c>
      <c r="F38" s="77" t="s">
        <v>294</v>
      </c>
      <c r="G38" s="81">
        <v>36</v>
      </c>
      <c r="H38" s="81">
        <v>-1</v>
      </c>
      <c r="I38" s="80">
        <v>750000</v>
      </c>
      <c r="J38" s="116"/>
      <c r="K38" s="115"/>
      <c r="L38" s="77"/>
    </row>
    <row r="39" spans="1:12" ht="15" customHeight="1" x14ac:dyDescent="0.25">
      <c r="A39" s="84">
        <v>37</v>
      </c>
      <c r="B39" s="81"/>
      <c r="C39" s="92" t="s">
        <v>30</v>
      </c>
      <c r="D39" s="83"/>
      <c r="E39" s="82" t="s">
        <v>182</v>
      </c>
      <c r="F39" s="77" t="s">
        <v>203</v>
      </c>
      <c r="G39" s="81">
        <v>37</v>
      </c>
      <c r="H39" s="81">
        <v>-1</v>
      </c>
      <c r="I39" s="80">
        <v>500000</v>
      </c>
      <c r="J39" s="116"/>
      <c r="K39" s="115"/>
      <c r="L39" s="77"/>
    </row>
    <row r="40" spans="1:12" ht="15" customHeight="1" x14ac:dyDescent="0.25">
      <c r="A40" s="84">
        <v>38</v>
      </c>
      <c r="B40" s="81"/>
      <c r="C40" s="92" t="s">
        <v>30</v>
      </c>
      <c r="D40" s="83"/>
      <c r="E40" s="82"/>
      <c r="F40" s="77" t="s">
        <v>295</v>
      </c>
      <c r="G40" s="81">
        <v>38</v>
      </c>
      <c r="H40" s="81">
        <v>-1</v>
      </c>
      <c r="I40" s="80">
        <v>400000</v>
      </c>
      <c r="J40" s="116"/>
      <c r="K40" s="115"/>
      <c r="L40" s="94"/>
    </row>
    <row r="41" spans="1:12" ht="15" customHeight="1" x14ac:dyDescent="0.25">
      <c r="A41" s="84">
        <v>39</v>
      </c>
      <c r="B41" s="81"/>
      <c r="C41" s="92" t="s">
        <v>30</v>
      </c>
      <c r="D41" s="83">
        <v>41992</v>
      </c>
      <c r="E41" s="82" t="s">
        <v>185</v>
      </c>
      <c r="F41" s="77" t="s">
        <v>294</v>
      </c>
      <c r="G41" s="81">
        <v>39</v>
      </c>
      <c r="H41" s="81">
        <v>-1</v>
      </c>
      <c r="I41" s="80">
        <v>750000</v>
      </c>
      <c r="J41" s="116"/>
      <c r="K41" s="115"/>
      <c r="L41" s="77"/>
    </row>
    <row r="42" spans="1:12" ht="15" customHeight="1" x14ac:dyDescent="0.25">
      <c r="A42" s="84">
        <v>40</v>
      </c>
      <c r="B42" s="81"/>
      <c r="C42" s="92" t="s">
        <v>30</v>
      </c>
      <c r="D42" s="83"/>
      <c r="E42" s="82" t="s">
        <v>182</v>
      </c>
      <c r="F42" s="77" t="s">
        <v>203</v>
      </c>
      <c r="G42" s="81">
        <v>40</v>
      </c>
      <c r="H42" s="81">
        <v>-1</v>
      </c>
      <c r="I42" s="80">
        <v>500000</v>
      </c>
      <c r="J42" s="116"/>
      <c r="K42" s="115"/>
      <c r="L42" s="77"/>
    </row>
    <row r="43" spans="1:12" ht="15" customHeight="1" x14ac:dyDescent="0.25">
      <c r="A43" s="84">
        <v>41</v>
      </c>
      <c r="B43" s="81"/>
      <c r="C43" s="92" t="s">
        <v>30</v>
      </c>
      <c r="D43" s="83">
        <v>41920</v>
      </c>
      <c r="E43" s="82" t="s">
        <v>190</v>
      </c>
      <c r="F43" s="77" t="s">
        <v>191</v>
      </c>
      <c r="G43" s="81">
        <v>41</v>
      </c>
      <c r="H43" s="81">
        <v>-1</v>
      </c>
      <c r="I43" s="80">
        <v>740000</v>
      </c>
      <c r="J43" s="116"/>
      <c r="K43" s="115"/>
      <c r="L43" s="77"/>
    </row>
    <row r="44" spans="1:12" ht="15" customHeight="1" x14ac:dyDescent="0.25">
      <c r="A44" s="104">
        <v>42</v>
      </c>
      <c r="B44" s="81"/>
      <c r="C44" s="92" t="s">
        <v>30</v>
      </c>
      <c r="D44" s="103">
        <v>41920</v>
      </c>
      <c r="E44" s="102" t="s">
        <v>190</v>
      </c>
      <c r="F44" s="101" t="s">
        <v>191</v>
      </c>
      <c r="G44" s="100">
        <v>42</v>
      </c>
      <c r="H44" s="100">
        <v>-1</v>
      </c>
      <c r="I44" s="113">
        <v>700000</v>
      </c>
      <c r="J44" s="99"/>
      <c r="K44" s="98"/>
      <c r="L44" s="101"/>
    </row>
    <row r="45" spans="1:12" ht="15" customHeight="1" x14ac:dyDescent="0.25">
      <c r="A45" s="84">
        <v>43</v>
      </c>
      <c r="B45" s="81"/>
      <c r="C45" s="92" t="s">
        <v>30</v>
      </c>
      <c r="D45" s="83">
        <v>42586</v>
      </c>
      <c r="E45" s="82" t="s">
        <v>185</v>
      </c>
      <c r="F45" s="77" t="s">
        <v>293</v>
      </c>
      <c r="G45" s="81">
        <v>43</v>
      </c>
      <c r="H45" s="81">
        <v>-1</v>
      </c>
      <c r="I45" s="80">
        <v>760000</v>
      </c>
      <c r="J45" s="79"/>
      <c r="K45" s="78"/>
      <c r="L45" s="94" t="s">
        <v>242</v>
      </c>
    </row>
    <row r="46" spans="1:12" ht="15" customHeight="1" x14ac:dyDescent="0.25">
      <c r="A46" s="112">
        <v>44</v>
      </c>
      <c r="B46" s="81"/>
      <c r="C46" s="92" t="s">
        <v>30</v>
      </c>
      <c r="D46" s="111">
        <v>42501</v>
      </c>
      <c r="E46" s="110" t="s">
        <v>185</v>
      </c>
      <c r="F46" s="109" t="s">
        <v>292</v>
      </c>
      <c r="G46" s="108">
        <v>44</v>
      </c>
      <c r="H46" s="108">
        <v>-1</v>
      </c>
      <c r="I46" s="80">
        <v>760000</v>
      </c>
      <c r="J46" s="107"/>
      <c r="K46" s="106"/>
      <c r="L46" s="105"/>
    </row>
    <row r="47" spans="1:12" ht="15" customHeight="1" x14ac:dyDescent="0.25">
      <c r="A47" s="84">
        <v>45</v>
      </c>
      <c r="B47" s="81"/>
      <c r="C47" s="92" t="s">
        <v>30</v>
      </c>
      <c r="D47" s="83">
        <v>42501</v>
      </c>
      <c r="E47" s="82" t="s">
        <v>185</v>
      </c>
      <c r="F47" s="77" t="s">
        <v>291</v>
      </c>
      <c r="G47" s="81">
        <v>45</v>
      </c>
      <c r="H47" s="81">
        <v>-1</v>
      </c>
      <c r="I47" s="80">
        <v>760000</v>
      </c>
      <c r="J47" s="116"/>
      <c r="K47" s="115"/>
      <c r="L47" s="94"/>
    </row>
    <row r="48" spans="1:12" ht="15" customHeight="1" x14ac:dyDescent="0.25">
      <c r="A48" s="84">
        <v>46</v>
      </c>
      <c r="B48" s="81"/>
      <c r="C48" s="92" t="s">
        <v>30</v>
      </c>
      <c r="D48" s="83">
        <v>41920</v>
      </c>
      <c r="E48" s="82" t="s">
        <v>190</v>
      </c>
      <c r="F48" s="77" t="s">
        <v>191</v>
      </c>
      <c r="G48" s="81">
        <v>46</v>
      </c>
      <c r="H48" s="81">
        <v>-1</v>
      </c>
      <c r="I48" s="80">
        <v>740000</v>
      </c>
      <c r="J48" s="116"/>
      <c r="K48" s="115"/>
      <c r="L48" s="77"/>
    </row>
    <row r="49" spans="1:12" ht="15" customHeight="1" x14ac:dyDescent="0.25">
      <c r="A49" s="84">
        <v>47</v>
      </c>
      <c r="B49" s="81"/>
      <c r="C49" s="92" t="s">
        <v>30</v>
      </c>
      <c r="D49" s="83">
        <v>41848</v>
      </c>
      <c r="E49" s="82" t="s">
        <v>190</v>
      </c>
      <c r="F49" s="77" t="s">
        <v>290</v>
      </c>
      <c r="G49" s="81">
        <v>47</v>
      </c>
      <c r="H49" s="81">
        <v>-1</v>
      </c>
      <c r="I49" s="80">
        <v>740000</v>
      </c>
      <c r="J49" s="116"/>
      <c r="K49" s="115"/>
      <c r="L49" s="77"/>
    </row>
    <row r="50" spans="1:12" ht="15" customHeight="1" x14ac:dyDescent="0.25">
      <c r="A50" s="84">
        <v>48</v>
      </c>
      <c r="B50" s="81"/>
      <c r="C50" s="92" t="s">
        <v>30</v>
      </c>
      <c r="D50" s="83">
        <v>42465</v>
      </c>
      <c r="E50" s="82" t="s">
        <v>49</v>
      </c>
      <c r="F50" s="85" t="s">
        <v>289</v>
      </c>
      <c r="G50" s="81">
        <v>48</v>
      </c>
      <c r="H50" s="81">
        <v>-1</v>
      </c>
      <c r="I50" s="80">
        <v>720000</v>
      </c>
      <c r="J50" s="116"/>
      <c r="K50" s="115"/>
      <c r="L50" s="94"/>
    </row>
    <row r="51" spans="1:12" ht="15" customHeight="1" x14ac:dyDescent="0.25">
      <c r="A51" s="84">
        <v>49</v>
      </c>
      <c r="B51" s="81"/>
      <c r="C51" s="117" t="s">
        <v>28</v>
      </c>
      <c r="D51" s="83"/>
      <c r="E51" s="82"/>
      <c r="F51" s="77"/>
      <c r="G51" s="81">
        <v>49</v>
      </c>
      <c r="H51" s="81">
        <v>-1</v>
      </c>
      <c r="I51" s="80">
        <v>720000</v>
      </c>
      <c r="J51" s="116"/>
      <c r="K51" s="106">
        <v>0.01</v>
      </c>
      <c r="L51" s="94"/>
    </row>
    <row r="52" spans="1:12" ht="15" customHeight="1" x14ac:dyDescent="0.25">
      <c r="A52" s="84">
        <v>50</v>
      </c>
      <c r="B52" s="81"/>
      <c r="C52" s="92" t="s">
        <v>30</v>
      </c>
      <c r="D52" s="83">
        <v>42354</v>
      </c>
      <c r="E52" s="82" t="s">
        <v>49</v>
      </c>
      <c r="F52" s="77" t="s">
        <v>288</v>
      </c>
      <c r="G52" s="81">
        <v>50</v>
      </c>
      <c r="H52" s="81">
        <v>-1</v>
      </c>
      <c r="I52" s="80">
        <v>750000</v>
      </c>
      <c r="J52" s="116"/>
      <c r="K52" s="115"/>
      <c r="L52" s="94"/>
    </row>
    <row r="53" spans="1:12" ht="15" customHeight="1" x14ac:dyDescent="0.25">
      <c r="A53" s="104">
        <v>51</v>
      </c>
      <c r="B53" s="81"/>
      <c r="C53" s="92" t="s">
        <v>30</v>
      </c>
      <c r="D53" s="103">
        <v>41920</v>
      </c>
      <c r="E53" s="102" t="s">
        <v>101</v>
      </c>
      <c r="F53" s="101" t="s">
        <v>287</v>
      </c>
      <c r="G53" s="100">
        <v>51</v>
      </c>
      <c r="H53" s="100">
        <v>-1</v>
      </c>
      <c r="I53" s="80">
        <v>750000</v>
      </c>
      <c r="J53" s="99"/>
      <c r="K53" s="98"/>
      <c r="L53" s="101"/>
    </row>
    <row r="54" spans="1:12" ht="45" customHeight="1" x14ac:dyDescent="0.25">
      <c r="A54" s="84">
        <v>52</v>
      </c>
      <c r="B54" s="81" t="s">
        <v>202</v>
      </c>
      <c r="C54" s="92" t="s">
        <v>30</v>
      </c>
      <c r="D54" s="83">
        <v>42482</v>
      </c>
      <c r="E54" s="82" t="s">
        <v>49</v>
      </c>
      <c r="F54" s="77" t="s">
        <v>286</v>
      </c>
      <c r="G54" s="81">
        <v>52</v>
      </c>
      <c r="H54" s="81">
        <v>-1</v>
      </c>
      <c r="I54" s="80">
        <v>750000</v>
      </c>
      <c r="J54" s="79"/>
      <c r="K54" s="78"/>
      <c r="L54" s="94"/>
    </row>
    <row r="55" spans="1:12" ht="15" customHeight="1" x14ac:dyDescent="0.25">
      <c r="A55" s="84">
        <v>53</v>
      </c>
      <c r="B55" s="81" t="s">
        <v>202</v>
      </c>
      <c r="C55" s="92" t="s">
        <v>30</v>
      </c>
      <c r="D55" s="83">
        <v>42528</v>
      </c>
      <c r="E55" s="82" t="s">
        <v>49</v>
      </c>
      <c r="F55" s="77" t="s">
        <v>285</v>
      </c>
      <c r="G55" s="81">
        <v>53</v>
      </c>
      <c r="H55" s="81">
        <v>-1</v>
      </c>
      <c r="I55" s="80">
        <v>700000</v>
      </c>
      <c r="J55" s="79"/>
      <c r="K55" s="78"/>
      <c r="L55" s="94"/>
    </row>
    <row r="56" spans="1:12" ht="15" customHeight="1" x14ac:dyDescent="0.25">
      <c r="A56" s="112">
        <v>54</v>
      </c>
      <c r="B56" s="77" t="s">
        <v>192</v>
      </c>
      <c r="C56" s="92" t="s">
        <v>30</v>
      </c>
      <c r="D56" s="111"/>
      <c r="E56" s="110"/>
      <c r="G56" s="108">
        <v>54</v>
      </c>
      <c r="H56" s="108">
        <v>-1</v>
      </c>
      <c r="I56" s="80">
        <v>500000</v>
      </c>
      <c r="J56" s="107"/>
      <c r="K56" s="106"/>
      <c r="L56" s="109"/>
    </row>
    <row r="57" spans="1:12" ht="30" customHeight="1" x14ac:dyDescent="0.25">
      <c r="A57" s="84">
        <v>55</v>
      </c>
      <c r="B57" s="81"/>
      <c r="C57" s="92" t="s">
        <v>30</v>
      </c>
      <c r="D57" s="83">
        <v>41996</v>
      </c>
      <c r="E57" s="122" t="s">
        <v>49</v>
      </c>
      <c r="F57" s="77" t="s">
        <v>193</v>
      </c>
      <c r="G57" s="81">
        <v>55</v>
      </c>
      <c r="H57" s="81">
        <v>-1</v>
      </c>
      <c r="I57" s="80">
        <v>730000</v>
      </c>
      <c r="J57" s="116" t="s">
        <v>231</v>
      </c>
      <c r="K57" s="115"/>
      <c r="L57" s="94"/>
    </row>
    <row r="58" spans="1:12" ht="30" customHeight="1" x14ac:dyDescent="0.25">
      <c r="A58" s="104">
        <v>56</v>
      </c>
      <c r="B58" s="81"/>
      <c r="C58" s="92" t="s">
        <v>30</v>
      </c>
      <c r="D58" s="103">
        <v>41984</v>
      </c>
      <c r="E58" s="122" t="s">
        <v>49</v>
      </c>
      <c r="F58" s="101" t="s">
        <v>284</v>
      </c>
      <c r="G58" s="100">
        <v>56</v>
      </c>
      <c r="H58" s="100">
        <v>-1</v>
      </c>
      <c r="I58" s="80">
        <v>730000</v>
      </c>
      <c r="J58" s="99" t="s">
        <v>231</v>
      </c>
      <c r="K58" s="98"/>
      <c r="L58" s="97"/>
    </row>
    <row r="59" spans="1:12" ht="15" customHeight="1" x14ac:dyDescent="0.25">
      <c r="A59" s="84">
        <v>57</v>
      </c>
      <c r="B59" s="81" t="s">
        <v>202</v>
      </c>
      <c r="C59" s="92" t="s">
        <v>30</v>
      </c>
      <c r="D59" s="83">
        <v>42529</v>
      </c>
      <c r="E59" s="82" t="s">
        <v>283</v>
      </c>
      <c r="F59" s="77" t="s">
        <v>282</v>
      </c>
      <c r="G59" s="81">
        <v>57</v>
      </c>
      <c r="H59" s="81">
        <v>-1</v>
      </c>
      <c r="I59" s="80">
        <v>730000</v>
      </c>
      <c r="J59" s="79"/>
      <c r="K59" s="78"/>
      <c r="L59" s="94"/>
    </row>
    <row r="60" spans="1:12" ht="15" customHeight="1" x14ac:dyDescent="0.25">
      <c r="A60" s="112">
        <v>58</v>
      </c>
      <c r="B60" s="81"/>
      <c r="C60" s="92" t="s">
        <v>30</v>
      </c>
      <c r="D60" s="111">
        <v>41967</v>
      </c>
      <c r="E60" s="110" t="s">
        <v>182</v>
      </c>
      <c r="F60" s="109" t="s">
        <v>281</v>
      </c>
      <c r="G60" s="108">
        <v>58</v>
      </c>
      <c r="H60" s="108">
        <v>-1</v>
      </c>
      <c r="I60" s="95">
        <v>690000</v>
      </c>
      <c r="J60" s="107"/>
      <c r="K60" s="106"/>
      <c r="L60" s="105"/>
    </row>
    <row r="61" spans="1:12" ht="15" customHeight="1" x14ac:dyDescent="0.25">
      <c r="A61" s="84">
        <v>59</v>
      </c>
      <c r="B61" s="81"/>
      <c r="C61" s="92" t="s">
        <v>30</v>
      </c>
      <c r="D61" s="83">
        <v>42026</v>
      </c>
      <c r="E61" s="82" t="s">
        <v>185</v>
      </c>
      <c r="F61" s="77" t="s">
        <v>280</v>
      </c>
      <c r="G61" s="81">
        <v>59</v>
      </c>
      <c r="H61" s="81">
        <v>-1</v>
      </c>
      <c r="I61" s="80">
        <v>730000</v>
      </c>
      <c r="J61" s="116"/>
      <c r="K61" s="115"/>
      <c r="L61" s="94"/>
    </row>
    <row r="62" spans="1:12" ht="30" customHeight="1" x14ac:dyDescent="0.25">
      <c r="A62" s="84">
        <v>60</v>
      </c>
      <c r="B62" s="81"/>
      <c r="C62" s="92" t="s">
        <v>30</v>
      </c>
      <c r="D62" s="83">
        <v>41927</v>
      </c>
      <c r="E62" s="82" t="s">
        <v>49</v>
      </c>
      <c r="F62" s="77" t="s">
        <v>214</v>
      </c>
      <c r="G62" s="81">
        <v>60</v>
      </c>
      <c r="H62" s="81">
        <v>-1</v>
      </c>
      <c r="I62" s="80">
        <v>730000</v>
      </c>
      <c r="J62" s="116" t="s">
        <v>231</v>
      </c>
      <c r="K62" s="115"/>
      <c r="L62" s="77"/>
    </row>
    <row r="63" spans="1:12" ht="15" customHeight="1" x14ac:dyDescent="0.25">
      <c r="A63" s="84">
        <v>61</v>
      </c>
      <c r="B63" s="81"/>
      <c r="C63" s="92" t="s">
        <v>30</v>
      </c>
      <c r="D63" s="83">
        <v>42033</v>
      </c>
      <c r="E63" s="122" t="s">
        <v>49</v>
      </c>
      <c r="F63" s="77" t="s">
        <v>211</v>
      </c>
      <c r="G63" s="81">
        <v>61</v>
      </c>
      <c r="H63" s="81">
        <v>-1</v>
      </c>
      <c r="I63" s="80">
        <v>740000</v>
      </c>
      <c r="J63" s="116"/>
      <c r="K63" s="115"/>
      <c r="L63" s="94"/>
    </row>
    <row r="64" spans="1:12" ht="15" customHeight="1" x14ac:dyDescent="0.25">
      <c r="A64" s="84">
        <v>62</v>
      </c>
      <c r="B64" s="81"/>
      <c r="C64" s="92" t="s">
        <v>30</v>
      </c>
      <c r="D64" s="83">
        <v>41976</v>
      </c>
      <c r="E64" s="82" t="s">
        <v>185</v>
      </c>
      <c r="F64" s="77" t="s">
        <v>279</v>
      </c>
      <c r="G64" s="81">
        <v>62</v>
      </c>
      <c r="H64" s="81">
        <v>-1</v>
      </c>
      <c r="I64" s="80">
        <v>740000</v>
      </c>
      <c r="J64" s="116"/>
      <c r="K64" s="115"/>
      <c r="L64" s="77"/>
    </row>
    <row r="65" spans="1:12" ht="15" customHeight="1" x14ac:dyDescent="0.25">
      <c r="A65" s="104">
        <v>63</v>
      </c>
      <c r="B65" s="81"/>
      <c r="C65" s="92" t="s">
        <v>30</v>
      </c>
      <c r="D65" s="103">
        <v>42171</v>
      </c>
      <c r="E65" s="102" t="s">
        <v>182</v>
      </c>
      <c r="F65" s="101" t="s">
        <v>278</v>
      </c>
      <c r="G65" s="100">
        <v>63</v>
      </c>
      <c r="H65" s="100">
        <v>-1</v>
      </c>
      <c r="I65" s="113">
        <v>730000</v>
      </c>
      <c r="J65" s="99"/>
      <c r="K65" s="98"/>
      <c r="L65" s="97"/>
    </row>
    <row r="66" spans="1:12" ht="15" customHeight="1" x14ac:dyDescent="0.25">
      <c r="A66" s="84">
        <v>64</v>
      </c>
      <c r="B66" s="81" t="s">
        <v>202</v>
      </c>
      <c r="C66" s="92" t="s">
        <v>30</v>
      </c>
      <c r="D66" s="83">
        <v>42591</v>
      </c>
      <c r="E66" s="82" t="s">
        <v>247</v>
      </c>
      <c r="F66" s="77" t="s">
        <v>246</v>
      </c>
      <c r="G66" s="81">
        <v>64</v>
      </c>
      <c r="H66" s="81">
        <v>-1</v>
      </c>
      <c r="I66" s="113">
        <v>730000</v>
      </c>
      <c r="J66" s="79"/>
      <c r="K66" s="78"/>
      <c r="L66" s="94"/>
    </row>
    <row r="67" spans="1:12" ht="30" customHeight="1" x14ac:dyDescent="0.25">
      <c r="A67" s="112">
        <v>65</v>
      </c>
      <c r="B67" s="81"/>
      <c r="C67" s="92" t="s">
        <v>30</v>
      </c>
      <c r="D67" s="111">
        <v>42149</v>
      </c>
      <c r="E67" s="110" t="s">
        <v>182</v>
      </c>
      <c r="F67" s="109" t="s">
        <v>213</v>
      </c>
      <c r="G67" s="108">
        <v>65</v>
      </c>
      <c r="H67" s="108">
        <v>-1</v>
      </c>
      <c r="I67" s="113">
        <v>730000</v>
      </c>
      <c r="J67" s="107"/>
      <c r="K67" s="106"/>
      <c r="L67" s="105"/>
    </row>
    <row r="68" spans="1:12" ht="15" customHeight="1" x14ac:dyDescent="0.25">
      <c r="A68" s="84">
        <v>66</v>
      </c>
      <c r="B68" s="81"/>
      <c r="C68" s="92" t="s">
        <v>30</v>
      </c>
      <c r="D68" s="83">
        <v>42481</v>
      </c>
      <c r="E68" s="82" t="s">
        <v>49</v>
      </c>
      <c r="F68" s="77" t="s">
        <v>277</v>
      </c>
      <c r="G68" s="81">
        <v>66</v>
      </c>
      <c r="H68" s="81">
        <v>-1</v>
      </c>
      <c r="I68" s="113">
        <v>730000</v>
      </c>
      <c r="J68" s="116"/>
      <c r="K68" s="115"/>
      <c r="L68" s="94"/>
    </row>
    <row r="69" spans="1:12" ht="15" customHeight="1" x14ac:dyDescent="0.25">
      <c r="A69" s="84">
        <v>67</v>
      </c>
      <c r="B69" s="81"/>
      <c r="C69" s="92" t="s">
        <v>30</v>
      </c>
      <c r="D69" s="83">
        <v>42177</v>
      </c>
      <c r="E69" s="82" t="s">
        <v>49</v>
      </c>
      <c r="F69" s="77" t="s">
        <v>276</v>
      </c>
      <c r="G69" s="81">
        <v>67</v>
      </c>
      <c r="H69" s="81">
        <v>-1</v>
      </c>
      <c r="I69" s="113">
        <v>730000</v>
      </c>
      <c r="J69" s="116"/>
      <c r="K69" s="115"/>
      <c r="L69" s="94"/>
    </row>
    <row r="70" spans="1:12" ht="15" customHeight="1" x14ac:dyDescent="0.25">
      <c r="A70" s="84">
        <v>68</v>
      </c>
      <c r="B70" s="81"/>
      <c r="C70" s="92" t="s">
        <v>30</v>
      </c>
      <c r="D70" s="83">
        <v>42625</v>
      </c>
      <c r="E70" s="82" t="s">
        <v>185</v>
      </c>
      <c r="F70" s="77" t="s">
        <v>275</v>
      </c>
      <c r="G70" s="81">
        <v>68</v>
      </c>
      <c r="H70" s="81">
        <v>-1</v>
      </c>
      <c r="I70" s="113">
        <v>730000</v>
      </c>
      <c r="J70" s="116"/>
      <c r="K70" s="115"/>
      <c r="L70" s="94"/>
    </row>
    <row r="71" spans="1:12" ht="15" customHeight="1" x14ac:dyDescent="0.25">
      <c r="A71" s="104">
        <v>69</v>
      </c>
      <c r="B71" s="81"/>
      <c r="C71" s="92" t="s">
        <v>30</v>
      </c>
      <c r="D71" s="103">
        <v>42021</v>
      </c>
      <c r="E71" s="102" t="s">
        <v>49</v>
      </c>
      <c r="F71" s="101" t="s">
        <v>209</v>
      </c>
      <c r="G71" s="100">
        <v>69</v>
      </c>
      <c r="H71" s="100">
        <v>-1</v>
      </c>
      <c r="I71" s="113">
        <v>700000</v>
      </c>
      <c r="J71" s="99"/>
      <c r="K71" s="98"/>
      <c r="L71" s="97"/>
    </row>
    <row r="72" spans="1:12" ht="15" customHeight="1" x14ac:dyDescent="0.25">
      <c r="A72" s="84">
        <v>70</v>
      </c>
      <c r="B72" s="81" t="s">
        <v>202</v>
      </c>
      <c r="C72" s="92" t="s">
        <v>30</v>
      </c>
      <c r="D72" s="83"/>
      <c r="E72" s="82" t="s">
        <v>49</v>
      </c>
      <c r="F72" s="77" t="s">
        <v>271</v>
      </c>
      <c r="G72" s="81">
        <v>70</v>
      </c>
      <c r="H72" s="81">
        <v>-1</v>
      </c>
      <c r="I72" s="80">
        <v>1000000</v>
      </c>
      <c r="J72" s="79"/>
      <c r="K72" s="78">
        <v>0.05</v>
      </c>
      <c r="L72" s="94"/>
    </row>
    <row r="73" spans="1:12" ht="15" customHeight="1" x14ac:dyDescent="0.25">
      <c r="A73" s="112">
        <v>71</v>
      </c>
      <c r="B73" s="81"/>
      <c r="C73" s="92" t="s">
        <v>30</v>
      </c>
      <c r="D73" s="111">
        <v>42521</v>
      </c>
      <c r="E73" s="110" t="s">
        <v>182</v>
      </c>
      <c r="F73" s="109" t="s">
        <v>274</v>
      </c>
      <c r="G73" s="108">
        <v>71</v>
      </c>
      <c r="H73" s="108">
        <v>-1</v>
      </c>
      <c r="I73" s="95">
        <v>730000</v>
      </c>
      <c r="J73" s="107"/>
      <c r="K73" s="106"/>
      <c r="L73" s="105"/>
    </row>
    <row r="74" spans="1:12" ht="15" customHeight="1" x14ac:dyDescent="0.25">
      <c r="A74" s="84">
        <v>72</v>
      </c>
      <c r="B74" s="81"/>
      <c r="C74" s="92" t="s">
        <v>30</v>
      </c>
      <c r="D74" s="83">
        <v>42475</v>
      </c>
      <c r="E74" s="82" t="s">
        <v>185</v>
      </c>
      <c r="F74" s="77" t="s">
        <v>205</v>
      </c>
      <c r="G74" s="81">
        <v>72</v>
      </c>
      <c r="H74" s="81">
        <v>-1</v>
      </c>
      <c r="I74" s="80">
        <v>720000</v>
      </c>
      <c r="J74" s="116"/>
      <c r="K74" s="115"/>
      <c r="L74" s="94"/>
    </row>
    <row r="75" spans="1:12" ht="15" customHeight="1" x14ac:dyDescent="0.25">
      <c r="A75" s="84">
        <v>73</v>
      </c>
      <c r="B75" s="81"/>
      <c r="C75" s="92" t="s">
        <v>30</v>
      </c>
      <c r="D75" s="83">
        <v>42191</v>
      </c>
      <c r="E75" s="82" t="s">
        <v>190</v>
      </c>
      <c r="F75" s="77" t="s">
        <v>273</v>
      </c>
      <c r="G75" s="81">
        <v>73</v>
      </c>
      <c r="H75" s="81">
        <v>-1</v>
      </c>
      <c r="I75" s="80">
        <v>720000</v>
      </c>
      <c r="J75" s="116"/>
      <c r="K75" s="115"/>
      <c r="L75" s="94"/>
    </row>
    <row r="76" spans="1:12" ht="15" customHeight="1" x14ac:dyDescent="0.25">
      <c r="A76" s="84">
        <v>74</v>
      </c>
      <c r="B76" s="81" t="s">
        <v>207</v>
      </c>
      <c r="C76" s="92" t="s">
        <v>30</v>
      </c>
      <c r="D76" s="83"/>
      <c r="E76" s="82"/>
      <c r="F76" s="77"/>
      <c r="G76" s="81">
        <v>74</v>
      </c>
      <c r="H76" s="81">
        <v>-1</v>
      </c>
      <c r="I76" s="80">
        <v>500000</v>
      </c>
      <c r="J76" s="116"/>
      <c r="K76" s="115"/>
      <c r="L76" s="94"/>
    </row>
    <row r="77" spans="1:12" ht="15" customHeight="1" x14ac:dyDescent="0.25">
      <c r="A77" s="84">
        <v>75</v>
      </c>
      <c r="B77" s="81"/>
      <c r="C77" s="92" t="s">
        <v>30</v>
      </c>
      <c r="D77" s="83">
        <v>42298</v>
      </c>
      <c r="E77" s="82" t="s">
        <v>182</v>
      </c>
      <c r="F77" s="77" t="s">
        <v>270</v>
      </c>
      <c r="G77" s="81">
        <v>75</v>
      </c>
      <c r="H77" s="81">
        <v>-1</v>
      </c>
      <c r="I77" s="80">
        <v>680000</v>
      </c>
      <c r="J77" s="116"/>
      <c r="K77" s="115"/>
      <c r="L77" s="94"/>
    </row>
    <row r="78" spans="1:12" ht="30" customHeight="1" x14ac:dyDescent="0.25">
      <c r="A78" s="104">
        <v>76</v>
      </c>
      <c r="B78" s="81"/>
      <c r="C78" s="92" t="s">
        <v>30</v>
      </c>
      <c r="D78" s="103" t="s">
        <v>272</v>
      </c>
      <c r="E78" s="102" t="s">
        <v>49</v>
      </c>
      <c r="F78" s="101" t="s">
        <v>271</v>
      </c>
      <c r="G78" s="100">
        <v>76</v>
      </c>
      <c r="H78" s="100">
        <v>-1</v>
      </c>
      <c r="I78" s="113">
        <v>730000</v>
      </c>
      <c r="J78" s="99" t="s">
        <v>231</v>
      </c>
      <c r="K78" s="98"/>
      <c r="L78" s="101"/>
    </row>
    <row r="79" spans="1:12" ht="15" customHeight="1" x14ac:dyDescent="0.25">
      <c r="A79" s="84">
        <v>77</v>
      </c>
      <c r="B79" s="81" t="s">
        <v>224</v>
      </c>
      <c r="C79" s="846" t="s">
        <v>48</v>
      </c>
      <c r="D79" s="83">
        <v>43507</v>
      </c>
      <c r="E79" s="82" t="s">
        <v>185</v>
      </c>
      <c r="F79" s="77" t="s">
        <v>1609</v>
      </c>
      <c r="G79" s="81">
        <v>77</v>
      </c>
      <c r="H79" s="81">
        <v>-2</v>
      </c>
      <c r="I79" s="80">
        <v>740000</v>
      </c>
      <c r="J79" s="79"/>
      <c r="K79" s="106">
        <v>0.01</v>
      </c>
      <c r="L79" s="94"/>
    </row>
    <row r="80" spans="1:12" ht="15" customHeight="1" x14ac:dyDescent="0.25">
      <c r="A80" s="84">
        <v>78</v>
      </c>
      <c r="B80" s="81" t="s">
        <v>224</v>
      </c>
      <c r="C80" s="799" t="s">
        <v>121</v>
      </c>
      <c r="D80" s="83">
        <v>43507</v>
      </c>
      <c r="E80" s="82" t="s">
        <v>185</v>
      </c>
      <c r="F80" s="77" t="s">
        <v>1609</v>
      </c>
      <c r="G80" s="81">
        <v>78</v>
      </c>
      <c r="H80" s="81">
        <v>-2</v>
      </c>
      <c r="I80" s="80">
        <v>740000</v>
      </c>
      <c r="J80" s="79"/>
      <c r="K80" s="106">
        <v>0.01</v>
      </c>
      <c r="L80" s="77"/>
    </row>
    <row r="81" spans="1:12" ht="15" customHeight="1" x14ac:dyDescent="0.25">
      <c r="A81" s="84">
        <v>79</v>
      </c>
      <c r="B81" s="81" t="s">
        <v>224</v>
      </c>
      <c r="C81" s="92" t="s">
        <v>30</v>
      </c>
      <c r="D81" s="83">
        <v>42719</v>
      </c>
      <c r="E81" s="82" t="s">
        <v>182</v>
      </c>
      <c r="F81" s="77" t="s">
        <v>270</v>
      </c>
      <c r="G81" s="96">
        <v>79</v>
      </c>
      <c r="H81" s="81">
        <v>-2</v>
      </c>
      <c r="I81" s="80">
        <v>740000</v>
      </c>
      <c r="J81" s="79"/>
      <c r="K81" s="78">
        <v>0.01</v>
      </c>
      <c r="L81" s="94"/>
    </row>
    <row r="82" spans="1:12" ht="15" customHeight="1" x14ac:dyDescent="0.25">
      <c r="A82" s="84">
        <v>80</v>
      </c>
      <c r="B82" s="81" t="s">
        <v>224</v>
      </c>
      <c r="C82" s="92" t="s">
        <v>30</v>
      </c>
      <c r="D82" s="83">
        <v>42717</v>
      </c>
      <c r="E82" s="82" t="s">
        <v>185</v>
      </c>
      <c r="F82" s="77" t="s">
        <v>269</v>
      </c>
      <c r="G82" s="96">
        <v>80</v>
      </c>
      <c r="H82" s="81">
        <v>-2</v>
      </c>
      <c r="I82" s="80">
        <v>740000</v>
      </c>
      <c r="J82" s="79"/>
      <c r="K82" s="78"/>
      <c r="L82" s="94"/>
    </row>
    <row r="83" spans="1:12" ht="15" customHeight="1" x14ac:dyDescent="0.25">
      <c r="A83" s="93">
        <v>81</v>
      </c>
      <c r="B83" s="81" t="s">
        <v>224</v>
      </c>
      <c r="C83" s="92" t="s">
        <v>30</v>
      </c>
      <c r="D83" s="91">
        <v>42536</v>
      </c>
      <c r="E83" s="90" t="s">
        <v>182</v>
      </c>
      <c r="F83" s="85" t="s">
        <v>268</v>
      </c>
      <c r="G83" s="89">
        <v>81</v>
      </c>
      <c r="H83" s="89">
        <v>-2</v>
      </c>
      <c r="I83" s="80">
        <v>740000</v>
      </c>
      <c r="J83" s="87"/>
      <c r="K83" s="86"/>
      <c r="L83" s="118"/>
    </row>
    <row r="84" spans="1:12" ht="15" customHeight="1" x14ac:dyDescent="0.25">
      <c r="A84" s="84">
        <v>82</v>
      </c>
      <c r="B84" s="81" t="s">
        <v>224</v>
      </c>
      <c r="C84" s="92" t="s">
        <v>30</v>
      </c>
      <c r="D84" s="83">
        <v>42550</v>
      </c>
      <c r="E84" s="82" t="s">
        <v>182</v>
      </c>
      <c r="F84" s="77" t="s">
        <v>267</v>
      </c>
      <c r="G84" s="81">
        <v>82</v>
      </c>
      <c r="H84" s="81">
        <v>-2</v>
      </c>
      <c r="I84" s="80">
        <v>740000</v>
      </c>
      <c r="J84" s="79"/>
      <c r="K84" s="78"/>
      <c r="L84" s="94"/>
    </row>
    <row r="85" spans="1:12" ht="15" customHeight="1" x14ac:dyDescent="0.25">
      <c r="A85" s="84">
        <v>83</v>
      </c>
      <c r="B85" s="81" t="s">
        <v>224</v>
      </c>
      <c r="C85" s="607" t="s">
        <v>28</v>
      </c>
      <c r="D85" s="83">
        <v>43234</v>
      </c>
      <c r="E85" s="82" t="s">
        <v>101</v>
      </c>
      <c r="F85" s="77"/>
      <c r="G85" s="81">
        <v>83</v>
      </c>
      <c r="H85" s="81">
        <v>-2</v>
      </c>
      <c r="I85" s="80">
        <v>720000</v>
      </c>
      <c r="J85" s="79"/>
      <c r="K85" s="106">
        <v>0.01</v>
      </c>
      <c r="L85" s="94"/>
    </row>
    <row r="86" spans="1:12" ht="15" customHeight="1" x14ac:dyDescent="0.25">
      <c r="A86" s="93">
        <v>84</v>
      </c>
      <c r="B86" s="81"/>
      <c r="C86" s="92" t="s">
        <v>30</v>
      </c>
      <c r="D86" s="91">
        <v>42501</v>
      </c>
      <c r="E86" s="90" t="s">
        <v>185</v>
      </c>
      <c r="F86" s="85" t="s">
        <v>266</v>
      </c>
      <c r="G86" s="89">
        <v>84</v>
      </c>
      <c r="H86" s="89">
        <v>-2</v>
      </c>
      <c r="I86" s="80">
        <v>720000</v>
      </c>
      <c r="J86" s="87"/>
      <c r="K86" s="86"/>
      <c r="L86" s="118"/>
    </row>
    <row r="87" spans="1:12" ht="15" customHeight="1" x14ac:dyDescent="0.25">
      <c r="A87" s="84">
        <v>85</v>
      </c>
      <c r="B87" s="81"/>
      <c r="C87" s="121" t="s">
        <v>30</v>
      </c>
      <c r="D87" s="120">
        <v>42585</v>
      </c>
      <c r="E87" s="119" t="s">
        <v>185</v>
      </c>
      <c r="F87" s="85" t="s">
        <v>265</v>
      </c>
      <c r="G87" s="81">
        <v>85</v>
      </c>
      <c r="H87" s="81">
        <v>-2</v>
      </c>
      <c r="I87" s="80">
        <v>680000</v>
      </c>
      <c r="J87" s="79"/>
      <c r="K87" s="78"/>
      <c r="L87" s="94"/>
    </row>
    <row r="88" spans="1:12" x14ac:dyDescent="0.25">
      <c r="A88" s="84">
        <v>86</v>
      </c>
      <c r="B88" s="81" t="s">
        <v>202</v>
      </c>
      <c r="C88" s="92" t="s">
        <v>30</v>
      </c>
      <c r="D88" s="83">
        <v>43081</v>
      </c>
      <c r="E88" s="82" t="s">
        <v>49</v>
      </c>
      <c r="F88" s="77" t="s">
        <v>1267</v>
      </c>
      <c r="G88" s="81">
        <v>86</v>
      </c>
      <c r="H88" s="81">
        <v>-2</v>
      </c>
      <c r="I88" s="80">
        <v>1500000</v>
      </c>
      <c r="J88" s="79"/>
      <c r="K88" s="78">
        <v>0.05</v>
      </c>
      <c r="L88" s="94">
        <v>43084</v>
      </c>
    </row>
    <row r="89" spans="1:12" ht="30" customHeight="1" x14ac:dyDescent="0.25">
      <c r="A89" s="112">
        <v>87</v>
      </c>
      <c r="B89" s="81" t="s">
        <v>224</v>
      </c>
      <c r="C89" s="92" t="s">
        <v>30</v>
      </c>
      <c r="D89" s="111"/>
      <c r="E89" s="110" t="s">
        <v>185</v>
      </c>
      <c r="F89" s="109" t="s">
        <v>264</v>
      </c>
      <c r="G89" s="108">
        <v>87</v>
      </c>
      <c r="H89" s="108">
        <v>-2</v>
      </c>
      <c r="I89" s="95">
        <v>720000</v>
      </c>
      <c r="J89" s="107"/>
      <c r="K89" s="106"/>
      <c r="L89" s="105"/>
    </row>
    <row r="90" spans="1:12" ht="15" customHeight="1" x14ac:dyDescent="0.25">
      <c r="A90" s="84">
        <v>88</v>
      </c>
      <c r="B90" s="81"/>
      <c r="C90" s="92" t="s">
        <v>30</v>
      </c>
      <c r="D90" s="83">
        <v>41948</v>
      </c>
      <c r="E90" s="82" t="s">
        <v>185</v>
      </c>
      <c r="F90" s="77" t="s">
        <v>263</v>
      </c>
      <c r="G90" s="81">
        <v>88</v>
      </c>
      <c r="H90" s="81">
        <v>-2</v>
      </c>
      <c r="I90" s="95">
        <v>720000</v>
      </c>
      <c r="J90" s="116"/>
      <c r="K90" s="115"/>
      <c r="L90" s="77"/>
    </row>
    <row r="91" spans="1:12" ht="15" customHeight="1" x14ac:dyDescent="0.25">
      <c r="A91" s="84">
        <v>89</v>
      </c>
      <c r="B91" s="81"/>
      <c r="C91" s="117" t="s">
        <v>28</v>
      </c>
      <c r="D91" s="83"/>
      <c r="E91" s="82"/>
      <c r="F91" s="85"/>
      <c r="G91" s="81">
        <v>89</v>
      </c>
      <c r="H91" s="81">
        <v>-2</v>
      </c>
      <c r="I91" s="80">
        <v>740000</v>
      </c>
      <c r="J91" s="116"/>
      <c r="K91" s="106">
        <v>0.01</v>
      </c>
      <c r="L91" s="94"/>
    </row>
    <row r="92" spans="1:12" ht="15" customHeight="1" x14ac:dyDescent="0.25">
      <c r="A92" s="84">
        <v>90</v>
      </c>
      <c r="B92" s="81"/>
      <c r="C92" s="92" t="s">
        <v>30</v>
      </c>
      <c r="D92" s="83">
        <v>42425</v>
      </c>
      <c r="E92" s="82" t="s">
        <v>185</v>
      </c>
      <c r="F92" s="77" t="s">
        <v>262</v>
      </c>
      <c r="G92" s="81">
        <v>90</v>
      </c>
      <c r="H92" s="81">
        <v>-2</v>
      </c>
      <c r="I92" s="80">
        <v>750000</v>
      </c>
      <c r="J92" s="116"/>
      <c r="K92" s="115"/>
      <c r="L92" s="94"/>
    </row>
    <row r="93" spans="1:12" ht="15" customHeight="1" x14ac:dyDescent="0.25">
      <c r="A93" s="84">
        <v>91</v>
      </c>
      <c r="B93" s="81"/>
      <c r="C93" s="92" t="s">
        <v>30</v>
      </c>
      <c r="D93" s="83">
        <v>42318</v>
      </c>
      <c r="E93" s="82" t="s">
        <v>185</v>
      </c>
      <c r="F93" s="77" t="s">
        <v>261</v>
      </c>
      <c r="G93" s="81">
        <v>91</v>
      </c>
      <c r="H93" s="81">
        <v>-2</v>
      </c>
      <c r="I93" s="80">
        <v>730000</v>
      </c>
      <c r="J93" s="116"/>
      <c r="K93" s="115"/>
      <c r="L93" s="94"/>
    </row>
    <row r="94" spans="1:12" ht="15" customHeight="1" x14ac:dyDescent="0.25">
      <c r="A94" s="104">
        <v>92</v>
      </c>
      <c r="B94" s="81" t="s">
        <v>224</v>
      </c>
      <c r="C94" s="92" t="s">
        <v>30</v>
      </c>
      <c r="D94" s="103"/>
      <c r="E94" s="102" t="s">
        <v>185</v>
      </c>
      <c r="F94" s="101" t="s">
        <v>260</v>
      </c>
      <c r="G94" s="100">
        <v>92</v>
      </c>
      <c r="H94" s="100">
        <v>-2</v>
      </c>
      <c r="I94" s="113">
        <v>740000</v>
      </c>
      <c r="J94" s="99"/>
      <c r="K94" s="98"/>
      <c r="L94" s="97"/>
    </row>
    <row r="95" spans="1:12" ht="15" customHeight="1" x14ac:dyDescent="0.25">
      <c r="A95" s="84">
        <v>93</v>
      </c>
      <c r="B95" s="81" t="s">
        <v>224</v>
      </c>
      <c r="C95" s="92" t="s">
        <v>30</v>
      </c>
      <c r="D95" s="83">
        <v>42644</v>
      </c>
      <c r="E95" s="82" t="s">
        <v>185</v>
      </c>
      <c r="F95" s="77" t="s">
        <v>259</v>
      </c>
      <c r="G95" s="81">
        <v>93</v>
      </c>
      <c r="H95" s="81">
        <v>-2</v>
      </c>
      <c r="I95" s="80">
        <v>700000</v>
      </c>
      <c r="J95" s="79"/>
      <c r="K95" s="78"/>
      <c r="L95" s="94"/>
    </row>
    <row r="96" spans="1:12" ht="15" customHeight="1" x14ac:dyDescent="0.25">
      <c r="A96" s="84">
        <v>94</v>
      </c>
      <c r="B96" s="81" t="s">
        <v>224</v>
      </c>
      <c r="C96" s="92" t="s">
        <v>30</v>
      </c>
      <c r="D96" s="83">
        <v>42644</v>
      </c>
      <c r="E96" s="82" t="s">
        <v>185</v>
      </c>
      <c r="F96" s="77" t="s">
        <v>259</v>
      </c>
      <c r="G96" s="81">
        <v>94</v>
      </c>
      <c r="H96" s="81">
        <v>-2</v>
      </c>
      <c r="I96" s="80">
        <v>730000</v>
      </c>
      <c r="J96" s="79"/>
      <c r="K96" s="78"/>
      <c r="L96" s="94"/>
    </row>
    <row r="97" spans="1:12" ht="15" customHeight="1" x14ac:dyDescent="0.25">
      <c r="A97" s="84">
        <v>95</v>
      </c>
      <c r="B97" s="81" t="s">
        <v>224</v>
      </c>
      <c r="C97" s="92" t="s">
        <v>30</v>
      </c>
      <c r="D97" s="83">
        <v>42719</v>
      </c>
      <c r="E97" s="82" t="s">
        <v>182</v>
      </c>
      <c r="F97" s="77" t="s">
        <v>258</v>
      </c>
      <c r="G97" s="96">
        <v>95</v>
      </c>
      <c r="H97" s="81">
        <v>-2</v>
      </c>
      <c r="I97" s="80">
        <v>740000</v>
      </c>
      <c r="J97" s="79"/>
      <c r="K97" s="78">
        <v>0.01</v>
      </c>
      <c r="L97" s="94"/>
    </row>
    <row r="98" spans="1:12" ht="15" customHeight="1" x14ac:dyDescent="0.25">
      <c r="A98" s="84">
        <v>96</v>
      </c>
      <c r="B98" s="81"/>
      <c r="C98" s="92" t="s">
        <v>30</v>
      </c>
      <c r="D98" s="83">
        <v>42611</v>
      </c>
      <c r="E98" s="82" t="s">
        <v>182</v>
      </c>
      <c r="F98" s="77" t="s">
        <v>257</v>
      </c>
      <c r="G98" s="81">
        <v>96</v>
      </c>
      <c r="H98" s="81">
        <v>-2</v>
      </c>
      <c r="I98" s="80">
        <v>730000</v>
      </c>
      <c r="J98" s="79"/>
      <c r="K98" s="78"/>
      <c r="L98" s="94"/>
    </row>
    <row r="99" spans="1:12" ht="15" customHeight="1" x14ac:dyDescent="0.25">
      <c r="A99" s="84">
        <v>97</v>
      </c>
      <c r="B99" s="81" t="s">
        <v>224</v>
      </c>
      <c r="C99" s="92" t="s">
        <v>30</v>
      </c>
      <c r="D99" s="83">
        <v>42513</v>
      </c>
      <c r="E99" s="82" t="s">
        <v>182</v>
      </c>
      <c r="F99" s="77" t="s">
        <v>256</v>
      </c>
      <c r="G99" s="81">
        <v>97</v>
      </c>
      <c r="H99" s="81">
        <v>-2</v>
      </c>
      <c r="I99" s="80">
        <v>730000</v>
      </c>
      <c r="J99" s="79"/>
      <c r="K99" s="78"/>
      <c r="L99" s="94"/>
    </row>
    <row r="100" spans="1:12" ht="15" customHeight="1" x14ac:dyDescent="0.25">
      <c r="A100" s="84">
        <v>98</v>
      </c>
      <c r="B100" s="81" t="s">
        <v>224</v>
      </c>
      <c r="C100" s="92" t="s">
        <v>30</v>
      </c>
      <c r="D100" s="83">
        <v>42634</v>
      </c>
      <c r="E100" s="82" t="s">
        <v>222</v>
      </c>
      <c r="F100" s="77" t="s">
        <v>255</v>
      </c>
      <c r="G100" s="81">
        <v>98</v>
      </c>
      <c r="H100" s="81">
        <v>-2</v>
      </c>
      <c r="I100" s="80">
        <v>720000</v>
      </c>
      <c r="J100" s="79"/>
      <c r="K100" s="78"/>
      <c r="L100" s="94"/>
    </row>
    <row r="101" spans="1:12" ht="15" customHeight="1" x14ac:dyDescent="0.25">
      <c r="A101" s="84">
        <v>99</v>
      </c>
      <c r="B101" s="81" t="s">
        <v>224</v>
      </c>
      <c r="C101" s="92" t="s">
        <v>30</v>
      </c>
      <c r="D101" s="83">
        <v>42703</v>
      </c>
      <c r="E101" s="82" t="s">
        <v>31</v>
      </c>
      <c r="F101" s="77" t="s">
        <v>254</v>
      </c>
      <c r="G101" s="96">
        <v>99</v>
      </c>
      <c r="H101" s="81">
        <v>-2</v>
      </c>
      <c r="I101" s="80">
        <v>700000</v>
      </c>
      <c r="J101" s="79"/>
      <c r="K101" s="78"/>
      <c r="L101" s="94"/>
    </row>
    <row r="102" spans="1:12" ht="15" customHeight="1" x14ac:dyDescent="0.25">
      <c r="A102" s="93">
        <v>100</v>
      </c>
      <c r="B102" s="81"/>
      <c r="C102" s="92" t="s">
        <v>30</v>
      </c>
      <c r="D102" s="91">
        <v>42402</v>
      </c>
      <c r="E102" s="90" t="s">
        <v>182</v>
      </c>
      <c r="F102" s="85" t="s">
        <v>253</v>
      </c>
      <c r="G102" s="89">
        <v>100</v>
      </c>
      <c r="H102" s="89">
        <v>-2</v>
      </c>
      <c r="I102" s="88">
        <v>740000</v>
      </c>
      <c r="J102" s="87"/>
      <c r="K102" s="86"/>
      <c r="L102" s="118"/>
    </row>
    <row r="103" spans="1:12" ht="15" customHeight="1" x14ac:dyDescent="0.25">
      <c r="A103" s="84">
        <v>101</v>
      </c>
      <c r="B103" s="81" t="s">
        <v>184</v>
      </c>
      <c r="C103" s="92" t="s">
        <v>30</v>
      </c>
      <c r="D103" s="83">
        <v>42537</v>
      </c>
      <c r="E103" s="82" t="s">
        <v>182</v>
      </c>
      <c r="F103" s="77" t="s">
        <v>253</v>
      </c>
      <c r="G103" s="81">
        <v>101</v>
      </c>
      <c r="H103" s="81">
        <v>-2</v>
      </c>
      <c r="I103" s="88">
        <v>740000</v>
      </c>
      <c r="J103" s="79"/>
      <c r="K103" s="78"/>
      <c r="L103" s="94"/>
    </row>
    <row r="104" spans="1:12" ht="15" customHeight="1" x14ac:dyDescent="0.25">
      <c r="A104" s="93">
        <v>102</v>
      </c>
      <c r="B104" s="81" t="s">
        <v>184</v>
      </c>
      <c r="C104" s="92" t="s">
        <v>30</v>
      </c>
      <c r="D104" s="83">
        <v>42634</v>
      </c>
      <c r="E104" s="82" t="s">
        <v>222</v>
      </c>
      <c r="F104" s="77" t="s">
        <v>221</v>
      </c>
      <c r="G104" s="89">
        <v>102</v>
      </c>
      <c r="H104" s="89">
        <v>-2</v>
      </c>
      <c r="I104" s="88">
        <v>740000</v>
      </c>
      <c r="J104" s="87"/>
      <c r="K104" s="86"/>
      <c r="L104" s="118"/>
    </row>
    <row r="105" spans="1:12" ht="15" customHeight="1" x14ac:dyDescent="0.25">
      <c r="A105" s="84">
        <v>103</v>
      </c>
      <c r="B105" s="81" t="s">
        <v>184</v>
      </c>
      <c r="C105" s="92" t="s">
        <v>30</v>
      </c>
      <c r="D105" s="83">
        <v>43287</v>
      </c>
      <c r="E105" s="82" t="s">
        <v>49</v>
      </c>
      <c r="F105" s="77" t="s">
        <v>1520</v>
      </c>
      <c r="G105" s="81">
        <v>103</v>
      </c>
      <c r="H105" s="81">
        <v>-2</v>
      </c>
      <c r="I105" s="88">
        <v>740000</v>
      </c>
      <c r="J105" s="79"/>
      <c r="K105" s="106">
        <v>0.01</v>
      </c>
      <c r="L105" s="77"/>
    </row>
    <row r="106" spans="1:12" ht="29.25" customHeight="1" x14ac:dyDescent="0.25">
      <c r="A106" s="84">
        <v>104</v>
      </c>
      <c r="B106" s="81" t="s">
        <v>184</v>
      </c>
      <c r="C106" s="92" t="s">
        <v>30</v>
      </c>
      <c r="D106" s="83">
        <v>43287</v>
      </c>
      <c r="E106" s="82" t="s">
        <v>49</v>
      </c>
      <c r="F106" s="77" t="s">
        <v>1520</v>
      </c>
      <c r="G106" s="81">
        <v>104</v>
      </c>
      <c r="H106" s="81">
        <v>-2</v>
      </c>
      <c r="I106" s="88">
        <v>740000</v>
      </c>
      <c r="J106" s="79"/>
      <c r="K106" s="106">
        <v>0.01</v>
      </c>
      <c r="L106" s="77"/>
    </row>
    <row r="107" spans="1:12" ht="15" customHeight="1" x14ac:dyDescent="0.25">
      <c r="A107" s="84">
        <v>105</v>
      </c>
      <c r="B107" s="81" t="s">
        <v>237</v>
      </c>
      <c r="C107" s="92" t="s">
        <v>30</v>
      </c>
      <c r="D107" s="83"/>
      <c r="E107" s="82" t="s">
        <v>252</v>
      </c>
      <c r="F107" s="77" t="s">
        <v>251</v>
      </c>
      <c r="G107" s="96">
        <v>105</v>
      </c>
      <c r="H107" s="81">
        <v>-2</v>
      </c>
      <c r="I107" s="88">
        <v>740000</v>
      </c>
      <c r="J107" s="79"/>
      <c r="K107" s="78">
        <v>0.01</v>
      </c>
      <c r="L107" s="77"/>
    </row>
    <row r="108" spans="1:12" ht="15" customHeight="1" x14ac:dyDescent="0.25">
      <c r="A108" s="84">
        <v>106</v>
      </c>
      <c r="B108" s="81" t="s">
        <v>237</v>
      </c>
      <c r="C108" s="92" t="s">
        <v>30</v>
      </c>
      <c r="D108" s="83">
        <v>42723</v>
      </c>
      <c r="E108" s="82" t="s">
        <v>49</v>
      </c>
      <c r="F108" s="77" t="s">
        <v>201</v>
      </c>
      <c r="G108" s="96">
        <v>106</v>
      </c>
      <c r="H108" s="81">
        <v>-2</v>
      </c>
      <c r="I108" s="88">
        <v>740000</v>
      </c>
      <c r="J108" s="79"/>
      <c r="K108" s="78">
        <v>0.01</v>
      </c>
      <c r="L108" s="94"/>
    </row>
    <row r="109" spans="1:12" ht="15" customHeight="1" x14ac:dyDescent="0.25">
      <c r="A109" s="84">
        <v>107</v>
      </c>
      <c r="B109" s="81" t="s">
        <v>237</v>
      </c>
      <c r="C109" s="92" t="s">
        <v>30</v>
      </c>
      <c r="D109" s="83">
        <v>42611</v>
      </c>
      <c r="E109" s="82" t="s">
        <v>182</v>
      </c>
      <c r="F109" s="77" t="s">
        <v>250</v>
      </c>
      <c r="G109" s="81">
        <v>107</v>
      </c>
      <c r="H109" s="81">
        <v>-2</v>
      </c>
      <c r="I109" s="88">
        <v>740000</v>
      </c>
      <c r="J109" s="79"/>
      <c r="K109" s="78"/>
      <c r="L109" s="94"/>
    </row>
    <row r="110" spans="1:12" ht="15" customHeight="1" x14ac:dyDescent="0.25">
      <c r="A110" s="84">
        <v>108</v>
      </c>
      <c r="B110" s="81" t="s">
        <v>237</v>
      </c>
      <c r="C110" s="92" t="s">
        <v>30</v>
      </c>
      <c r="D110" s="83" t="s">
        <v>248</v>
      </c>
      <c r="E110" s="82" t="s">
        <v>247</v>
      </c>
      <c r="F110" s="77" t="s">
        <v>246</v>
      </c>
      <c r="G110" s="81">
        <v>108</v>
      </c>
      <c r="H110" s="81">
        <v>-2</v>
      </c>
      <c r="I110" s="80">
        <v>720000</v>
      </c>
      <c r="J110" s="79"/>
      <c r="K110" s="78"/>
      <c r="L110" s="94"/>
    </row>
    <row r="111" spans="1:12" ht="30" customHeight="1" x14ac:dyDescent="0.25">
      <c r="A111" s="84">
        <v>109</v>
      </c>
      <c r="B111" s="81" t="s">
        <v>237</v>
      </c>
      <c r="C111" s="92" t="s">
        <v>30</v>
      </c>
      <c r="D111" s="83" t="s">
        <v>248</v>
      </c>
      <c r="E111" s="82" t="s">
        <v>247</v>
      </c>
      <c r="F111" s="67" t="s">
        <v>249</v>
      </c>
      <c r="G111" s="81">
        <v>109</v>
      </c>
      <c r="H111" s="81">
        <v>-2</v>
      </c>
      <c r="I111" s="80">
        <v>700000</v>
      </c>
      <c r="J111" s="79"/>
      <c r="K111" s="78"/>
      <c r="L111" s="94"/>
    </row>
    <row r="112" spans="1:12" ht="15" customHeight="1" x14ac:dyDescent="0.25">
      <c r="A112" s="84">
        <v>110</v>
      </c>
      <c r="B112" s="81" t="s">
        <v>237</v>
      </c>
      <c r="C112" s="92" t="s">
        <v>30</v>
      </c>
      <c r="D112" s="83" t="s">
        <v>248</v>
      </c>
      <c r="E112" s="82" t="s">
        <v>247</v>
      </c>
      <c r="F112" s="77" t="s">
        <v>246</v>
      </c>
      <c r="G112" s="81">
        <v>110</v>
      </c>
      <c r="H112" s="81">
        <v>-2</v>
      </c>
      <c r="I112" s="80">
        <v>700000</v>
      </c>
      <c r="J112" s="79"/>
      <c r="K112" s="78"/>
      <c r="L112" s="94"/>
    </row>
    <row r="113" spans="1:12" ht="15" customHeight="1" x14ac:dyDescent="0.25">
      <c r="A113" s="84">
        <v>111</v>
      </c>
      <c r="B113" s="81" t="s">
        <v>224</v>
      </c>
      <c r="C113" s="92" t="s">
        <v>30</v>
      </c>
      <c r="D113" s="83">
        <v>42530</v>
      </c>
      <c r="E113" s="82" t="s">
        <v>49</v>
      </c>
      <c r="F113" s="77" t="s">
        <v>245</v>
      </c>
      <c r="G113" s="81">
        <v>111</v>
      </c>
      <c r="H113" s="81">
        <v>-2</v>
      </c>
      <c r="I113" s="80">
        <v>740000</v>
      </c>
      <c r="J113" s="79"/>
      <c r="K113" s="78"/>
      <c r="L113" s="94"/>
    </row>
    <row r="114" spans="1:12" ht="15" customHeight="1" x14ac:dyDescent="0.25">
      <c r="A114" s="84">
        <v>112</v>
      </c>
      <c r="B114" s="81" t="s">
        <v>224</v>
      </c>
      <c r="C114" s="92" t="s">
        <v>30</v>
      </c>
      <c r="D114" s="83">
        <v>42569</v>
      </c>
      <c r="E114" s="82" t="s">
        <v>49</v>
      </c>
      <c r="F114" s="77" t="s">
        <v>204</v>
      </c>
      <c r="G114" s="81">
        <v>112</v>
      </c>
      <c r="H114" s="81">
        <v>-2</v>
      </c>
      <c r="I114" s="80">
        <v>740000</v>
      </c>
      <c r="J114" s="79"/>
      <c r="K114" s="78"/>
      <c r="L114" s="94"/>
    </row>
    <row r="115" spans="1:12" ht="15" customHeight="1" x14ac:dyDescent="0.25">
      <c r="A115" s="84">
        <v>113</v>
      </c>
      <c r="B115" s="81" t="s">
        <v>224</v>
      </c>
      <c r="C115" s="92" t="s">
        <v>30</v>
      </c>
      <c r="D115" s="83">
        <v>42578</v>
      </c>
      <c r="E115" s="82" t="s">
        <v>49</v>
      </c>
      <c r="F115" s="77" t="s">
        <v>244</v>
      </c>
      <c r="G115" s="81">
        <v>113</v>
      </c>
      <c r="H115" s="81">
        <v>-2</v>
      </c>
      <c r="I115" s="80">
        <v>740000</v>
      </c>
      <c r="J115" s="79"/>
      <c r="K115" s="78"/>
      <c r="L115" s="94"/>
    </row>
    <row r="116" spans="1:12" ht="15" customHeight="1" x14ac:dyDescent="0.25">
      <c r="A116" s="84">
        <v>114</v>
      </c>
      <c r="B116" s="81" t="s">
        <v>224</v>
      </c>
      <c r="C116" s="92" t="s">
        <v>30</v>
      </c>
      <c r="D116" s="83">
        <v>42578</v>
      </c>
      <c r="E116" s="82" t="s">
        <v>49</v>
      </c>
      <c r="F116" s="77" t="s">
        <v>244</v>
      </c>
      <c r="G116" s="81">
        <v>114</v>
      </c>
      <c r="H116" s="81">
        <v>-2</v>
      </c>
      <c r="I116" s="80">
        <v>740000</v>
      </c>
      <c r="J116" s="79"/>
      <c r="K116" s="78"/>
      <c r="L116" s="94"/>
    </row>
    <row r="117" spans="1:12" ht="15" customHeight="1" x14ac:dyDescent="0.25">
      <c r="A117" s="84">
        <v>115</v>
      </c>
      <c r="B117" s="81" t="s">
        <v>224</v>
      </c>
      <c r="C117" s="92" t="s">
        <v>30</v>
      </c>
      <c r="D117" s="83">
        <v>42762</v>
      </c>
      <c r="E117" s="82" t="s">
        <v>49</v>
      </c>
      <c r="F117" s="77" t="s">
        <v>243</v>
      </c>
      <c r="G117" s="81">
        <v>115</v>
      </c>
      <c r="H117" s="81">
        <v>-2</v>
      </c>
      <c r="I117" s="80">
        <v>740000</v>
      </c>
      <c r="J117" s="79"/>
      <c r="K117" s="78">
        <v>0.01</v>
      </c>
      <c r="L117" s="94" t="s">
        <v>242</v>
      </c>
    </row>
    <row r="118" spans="1:12" ht="15" customHeight="1" x14ac:dyDescent="0.25">
      <c r="A118" s="93">
        <v>116</v>
      </c>
      <c r="B118" s="81"/>
      <c r="C118" s="92" t="s">
        <v>30</v>
      </c>
      <c r="D118" s="91">
        <v>42535</v>
      </c>
      <c r="E118" s="90" t="s">
        <v>49</v>
      </c>
      <c r="F118" s="85" t="s">
        <v>241</v>
      </c>
      <c r="G118" s="89">
        <v>116</v>
      </c>
      <c r="H118" s="89">
        <v>-2</v>
      </c>
      <c r="I118" s="80">
        <v>740000</v>
      </c>
      <c r="J118" s="87"/>
      <c r="K118" s="86"/>
      <c r="L118" s="118"/>
    </row>
    <row r="119" spans="1:12" ht="15" customHeight="1" x14ac:dyDescent="0.25">
      <c r="A119" s="84">
        <v>117</v>
      </c>
      <c r="B119" s="81" t="s">
        <v>224</v>
      </c>
      <c r="C119" s="92" t="s">
        <v>30</v>
      </c>
      <c r="D119" s="83">
        <v>42541</v>
      </c>
      <c r="E119" s="82" t="s">
        <v>49</v>
      </c>
      <c r="F119" s="77" t="s">
        <v>212</v>
      </c>
      <c r="G119" s="81">
        <v>117</v>
      </c>
      <c r="H119" s="81">
        <v>-2</v>
      </c>
      <c r="I119" s="80">
        <v>740000</v>
      </c>
      <c r="J119" s="79"/>
      <c r="K119" s="78"/>
      <c r="L119" s="94"/>
    </row>
    <row r="120" spans="1:12" ht="15" customHeight="1" x14ac:dyDescent="0.25">
      <c r="A120" s="84">
        <v>118</v>
      </c>
      <c r="B120" s="81" t="s">
        <v>224</v>
      </c>
      <c r="C120" s="92" t="s">
        <v>30</v>
      </c>
      <c r="D120" s="83">
        <v>42530</v>
      </c>
      <c r="E120" s="82" t="s">
        <v>49</v>
      </c>
      <c r="F120" s="77" t="s">
        <v>240</v>
      </c>
      <c r="G120" s="81">
        <v>118</v>
      </c>
      <c r="H120" s="81">
        <v>-2</v>
      </c>
      <c r="I120" s="80">
        <v>720000</v>
      </c>
      <c r="J120" s="79"/>
      <c r="K120" s="78"/>
      <c r="L120" s="94"/>
    </row>
    <row r="121" spans="1:12" ht="15" customHeight="1" x14ac:dyDescent="0.25">
      <c r="A121" s="112">
        <v>119</v>
      </c>
      <c r="B121" s="81"/>
      <c r="C121" s="92" t="s">
        <v>30</v>
      </c>
      <c r="D121" s="111">
        <v>42052</v>
      </c>
      <c r="E121" s="110" t="s">
        <v>185</v>
      </c>
      <c r="F121" s="109" t="s">
        <v>239</v>
      </c>
      <c r="G121" s="108">
        <v>119</v>
      </c>
      <c r="H121" s="108">
        <v>-2</v>
      </c>
      <c r="I121" s="95">
        <v>700000</v>
      </c>
      <c r="J121" s="107"/>
      <c r="K121" s="106"/>
      <c r="L121" s="105"/>
    </row>
    <row r="122" spans="1:12" ht="15" customHeight="1" x14ac:dyDescent="0.25">
      <c r="A122" s="84">
        <v>120</v>
      </c>
      <c r="B122" s="81"/>
      <c r="C122" s="92" t="s">
        <v>30</v>
      </c>
      <c r="D122" s="83">
        <v>42052</v>
      </c>
      <c r="E122" s="82" t="s">
        <v>185</v>
      </c>
      <c r="F122" s="77" t="s">
        <v>239</v>
      </c>
      <c r="G122" s="81">
        <v>120</v>
      </c>
      <c r="H122" s="81">
        <v>-2</v>
      </c>
      <c r="I122" s="95">
        <v>700000</v>
      </c>
      <c r="J122" s="116"/>
      <c r="K122" s="115"/>
      <c r="L122" s="94"/>
    </row>
    <row r="123" spans="1:12" ht="15" customHeight="1" x14ac:dyDescent="0.25">
      <c r="A123" s="84">
        <v>121</v>
      </c>
      <c r="B123" s="81"/>
      <c r="C123" s="92" t="s">
        <v>30</v>
      </c>
      <c r="D123" s="83">
        <v>42249</v>
      </c>
      <c r="E123" s="82" t="s">
        <v>182</v>
      </c>
      <c r="F123" s="77" t="s">
        <v>199</v>
      </c>
      <c r="G123" s="81">
        <v>121</v>
      </c>
      <c r="H123" s="81">
        <v>-2</v>
      </c>
      <c r="I123" s="80">
        <v>750000</v>
      </c>
      <c r="J123" s="116"/>
      <c r="K123" s="115"/>
      <c r="L123" s="94"/>
    </row>
    <row r="124" spans="1:12" ht="15" customHeight="1" x14ac:dyDescent="0.25">
      <c r="A124" s="84">
        <v>122</v>
      </c>
      <c r="B124" s="81"/>
      <c r="C124" s="92" t="s">
        <v>30</v>
      </c>
      <c r="D124" s="83">
        <v>42249</v>
      </c>
      <c r="E124" s="82" t="s">
        <v>182</v>
      </c>
      <c r="F124" s="77" t="s">
        <v>199</v>
      </c>
      <c r="G124" s="81">
        <v>122</v>
      </c>
      <c r="H124" s="81">
        <v>-2</v>
      </c>
      <c r="I124" s="80">
        <v>750000</v>
      </c>
      <c r="J124" s="116"/>
      <c r="K124" s="115"/>
      <c r="L124" s="94"/>
    </row>
    <row r="125" spans="1:12" ht="15" customHeight="1" x14ac:dyDescent="0.25">
      <c r="A125" s="104">
        <v>123</v>
      </c>
      <c r="B125" s="81"/>
      <c r="C125" s="92" t="s">
        <v>30</v>
      </c>
      <c r="D125" s="103">
        <v>42487</v>
      </c>
      <c r="E125" s="102" t="s">
        <v>182</v>
      </c>
      <c r="F125" s="101" t="s">
        <v>199</v>
      </c>
      <c r="G125" s="100">
        <v>123</v>
      </c>
      <c r="H125" s="100">
        <v>-2</v>
      </c>
      <c r="I125" s="80">
        <v>750000</v>
      </c>
      <c r="J125" s="99"/>
      <c r="K125" s="98"/>
      <c r="L125" s="97"/>
    </row>
    <row r="126" spans="1:12" ht="15" customHeight="1" x14ac:dyDescent="0.25">
      <c r="A126" s="84">
        <v>124</v>
      </c>
      <c r="B126" s="81" t="s">
        <v>237</v>
      </c>
      <c r="C126" s="92" t="s">
        <v>30</v>
      </c>
      <c r="D126" s="83"/>
      <c r="E126" s="82"/>
      <c r="F126" s="77" t="s">
        <v>238</v>
      </c>
      <c r="G126" s="81">
        <v>124</v>
      </c>
      <c r="H126" s="81">
        <v>-2</v>
      </c>
      <c r="I126" s="80">
        <v>720000</v>
      </c>
      <c r="J126" s="79"/>
      <c r="K126" s="78"/>
      <c r="L126" s="94"/>
    </row>
    <row r="127" spans="1:12" ht="15" customHeight="1" x14ac:dyDescent="0.25">
      <c r="A127" s="84">
        <v>125</v>
      </c>
      <c r="B127" s="81" t="s">
        <v>237</v>
      </c>
      <c r="C127" s="92" t="s">
        <v>30</v>
      </c>
      <c r="D127" s="83">
        <v>42702</v>
      </c>
      <c r="E127" s="82" t="s">
        <v>31</v>
      </c>
      <c r="F127" s="77" t="s">
        <v>32</v>
      </c>
      <c r="G127" s="81">
        <v>125</v>
      </c>
      <c r="H127" s="81">
        <v>-2</v>
      </c>
      <c r="I127" s="80">
        <v>720000</v>
      </c>
      <c r="J127" s="79"/>
      <c r="K127" s="78"/>
      <c r="L127" s="94"/>
    </row>
    <row r="128" spans="1:12" ht="15" customHeight="1" x14ac:dyDescent="0.25">
      <c r="A128" s="84">
        <v>126</v>
      </c>
      <c r="B128" s="81" t="s">
        <v>202</v>
      </c>
      <c r="C128" s="117" t="s">
        <v>28</v>
      </c>
      <c r="D128" s="83"/>
      <c r="E128" s="82"/>
      <c r="F128" s="77"/>
      <c r="G128" s="81">
        <v>126</v>
      </c>
      <c r="H128" s="81">
        <v>-2</v>
      </c>
      <c r="I128" s="80">
        <v>720000</v>
      </c>
      <c r="J128" s="79"/>
      <c r="K128" s="106">
        <v>0.01</v>
      </c>
      <c r="L128" s="94"/>
    </row>
    <row r="129" spans="1:12" ht="15" customHeight="1" x14ac:dyDescent="0.25">
      <c r="A129" s="84">
        <v>127</v>
      </c>
      <c r="B129" s="81" t="s">
        <v>202</v>
      </c>
      <c r="C129" s="92" t="s">
        <v>30</v>
      </c>
      <c r="D129" s="83">
        <v>42803</v>
      </c>
      <c r="E129" s="82" t="s">
        <v>236</v>
      </c>
      <c r="F129" s="77" t="s">
        <v>235</v>
      </c>
      <c r="G129" s="96">
        <v>127</v>
      </c>
      <c r="H129" s="81">
        <v>-2</v>
      </c>
      <c r="I129" s="80">
        <v>720000</v>
      </c>
      <c r="J129" s="79"/>
      <c r="K129" s="78">
        <v>0.01</v>
      </c>
      <c r="L129" s="94"/>
    </row>
    <row r="130" spans="1:12" ht="30" customHeight="1" x14ac:dyDescent="0.25">
      <c r="A130" s="112">
        <v>128</v>
      </c>
      <c r="B130" s="81"/>
      <c r="C130" s="92" t="s">
        <v>30</v>
      </c>
      <c r="D130" s="111">
        <v>42501</v>
      </c>
      <c r="E130" s="110" t="s">
        <v>49</v>
      </c>
      <c r="F130" s="109" t="s">
        <v>234</v>
      </c>
      <c r="G130" s="108">
        <v>128</v>
      </c>
      <c r="H130" s="108">
        <v>-2</v>
      </c>
      <c r="I130" s="80">
        <v>720000</v>
      </c>
      <c r="J130" s="107" t="s">
        <v>233</v>
      </c>
      <c r="K130" s="106"/>
      <c r="L130" s="105"/>
    </row>
    <row r="131" spans="1:12" ht="30" customHeight="1" x14ac:dyDescent="0.25">
      <c r="A131" s="104">
        <v>129</v>
      </c>
      <c r="B131" s="81"/>
      <c r="C131" s="92" t="s">
        <v>30</v>
      </c>
      <c r="D131" s="103">
        <v>41992</v>
      </c>
      <c r="E131" s="102" t="s">
        <v>49</v>
      </c>
      <c r="F131" s="101" t="s">
        <v>232</v>
      </c>
      <c r="G131" s="100">
        <v>129</v>
      </c>
      <c r="H131" s="100">
        <v>-2</v>
      </c>
      <c r="I131" s="80">
        <v>720000</v>
      </c>
      <c r="J131" s="99" t="s">
        <v>231</v>
      </c>
      <c r="K131" s="98"/>
      <c r="L131" s="101"/>
    </row>
    <row r="132" spans="1:12" ht="15" customHeight="1" x14ac:dyDescent="0.25">
      <c r="A132" s="84">
        <v>130</v>
      </c>
      <c r="B132" s="81" t="s">
        <v>202</v>
      </c>
      <c r="C132" s="92" t="s">
        <v>30</v>
      </c>
      <c r="D132" s="83">
        <v>42520</v>
      </c>
      <c r="E132" s="82" t="s">
        <v>182</v>
      </c>
      <c r="F132" s="77" t="s">
        <v>230</v>
      </c>
      <c r="G132" s="81">
        <v>130</v>
      </c>
      <c r="H132" s="81">
        <v>-2</v>
      </c>
      <c r="I132" s="80">
        <v>720000</v>
      </c>
      <c r="J132" s="79"/>
      <c r="K132" s="78"/>
      <c r="L132" s="94"/>
    </row>
    <row r="133" spans="1:12" ht="15" customHeight="1" x14ac:dyDescent="0.25">
      <c r="A133" s="84">
        <v>131</v>
      </c>
      <c r="B133" s="81" t="s">
        <v>202</v>
      </c>
      <c r="C133" s="92" t="s">
        <v>30</v>
      </c>
      <c r="D133" s="83">
        <v>42503</v>
      </c>
      <c r="E133" s="82" t="s">
        <v>182</v>
      </c>
      <c r="F133" s="77" t="s">
        <v>230</v>
      </c>
      <c r="G133" s="81">
        <v>131</v>
      </c>
      <c r="H133" s="81">
        <v>-2</v>
      </c>
      <c r="I133" s="80">
        <v>720000</v>
      </c>
      <c r="J133" s="79"/>
      <c r="K133" s="78"/>
      <c r="L133" s="94"/>
    </row>
    <row r="134" spans="1:12" ht="15" customHeight="1" x14ac:dyDescent="0.25">
      <c r="A134" s="84">
        <v>132</v>
      </c>
      <c r="B134" s="81" t="s">
        <v>202</v>
      </c>
      <c r="C134" s="92" t="s">
        <v>30</v>
      </c>
      <c r="D134" s="83">
        <v>42597</v>
      </c>
      <c r="E134" s="82" t="s">
        <v>185</v>
      </c>
      <c r="F134" s="77" t="s">
        <v>229</v>
      </c>
      <c r="G134" s="81">
        <v>132</v>
      </c>
      <c r="H134" s="81">
        <v>-2</v>
      </c>
      <c r="I134" s="80">
        <v>720000</v>
      </c>
      <c r="J134" s="79"/>
      <c r="K134" s="78"/>
      <c r="L134" s="94"/>
    </row>
    <row r="135" spans="1:12" ht="15" customHeight="1" x14ac:dyDescent="0.25">
      <c r="A135" s="112">
        <v>133</v>
      </c>
      <c r="B135" s="81"/>
      <c r="C135" s="92" t="s">
        <v>30</v>
      </c>
      <c r="D135" s="111">
        <v>42405</v>
      </c>
      <c r="E135" s="110" t="s">
        <v>182</v>
      </c>
      <c r="F135" s="109" t="s">
        <v>228</v>
      </c>
      <c r="G135" s="108">
        <v>133</v>
      </c>
      <c r="H135" s="108">
        <v>-2</v>
      </c>
      <c r="I135" s="95">
        <v>700000</v>
      </c>
      <c r="J135" s="107"/>
      <c r="K135" s="106"/>
      <c r="L135" s="105"/>
    </row>
    <row r="136" spans="1:12" ht="15" customHeight="1" x14ac:dyDescent="0.25">
      <c r="A136" s="84">
        <v>134</v>
      </c>
      <c r="B136" s="81"/>
      <c r="C136" s="92" t="s">
        <v>30</v>
      </c>
      <c r="D136" s="83">
        <v>42186</v>
      </c>
      <c r="E136" s="82" t="s">
        <v>183</v>
      </c>
      <c r="F136" s="77" t="s">
        <v>227</v>
      </c>
      <c r="G136" s="81">
        <v>134</v>
      </c>
      <c r="H136" s="81">
        <v>-2</v>
      </c>
      <c r="I136" s="80">
        <v>700000</v>
      </c>
      <c r="J136" s="116"/>
      <c r="K136" s="115"/>
      <c r="L136" s="94"/>
    </row>
    <row r="137" spans="1:12" ht="15" customHeight="1" x14ac:dyDescent="0.25">
      <c r="A137" s="84">
        <v>135</v>
      </c>
      <c r="B137" s="81"/>
      <c r="C137" s="92" t="s">
        <v>30</v>
      </c>
      <c r="D137" s="83">
        <v>42420</v>
      </c>
      <c r="E137" s="82" t="s">
        <v>49</v>
      </c>
      <c r="F137" s="77" t="s">
        <v>223</v>
      </c>
      <c r="G137" s="81">
        <v>135</v>
      </c>
      <c r="H137" s="81">
        <v>-2</v>
      </c>
      <c r="I137" s="80">
        <v>730000</v>
      </c>
      <c r="J137" s="116"/>
      <c r="K137" s="115"/>
      <c r="L137" s="94"/>
    </row>
    <row r="138" spans="1:12" ht="15" customHeight="1" x14ac:dyDescent="0.25">
      <c r="A138" s="84">
        <v>136</v>
      </c>
      <c r="B138" s="81"/>
      <c r="C138" s="92" t="s">
        <v>30</v>
      </c>
      <c r="D138" s="83">
        <v>42488</v>
      </c>
      <c r="E138" s="90" t="s">
        <v>49</v>
      </c>
      <c r="F138" s="82" t="s">
        <v>211</v>
      </c>
      <c r="G138" s="81">
        <v>136</v>
      </c>
      <c r="H138" s="81">
        <v>-2</v>
      </c>
      <c r="I138" s="80">
        <v>730000</v>
      </c>
      <c r="J138" s="116"/>
      <c r="K138" s="115"/>
      <c r="L138" s="94"/>
    </row>
    <row r="139" spans="1:12" ht="15" customHeight="1" x14ac:dyDescent="0.25">
      <c r="A139" s="84">
        <v>137</v>
      </c>
      <c r="B139" s="81"/>
      <c r="C139" s="92" t="s">
        <v>30</v>
      </c>
      <c r="D139" s="83">
        <v>42500</v>
      </c>
      <c r="E139" s="82" t="s">
        <v>49</v>
      </c>
      <c r="F139" s="82" t="s">
        <v>208</v>
      </c>
      <c r="G139" s="81">
        <v>137</v>
      </c>
      <c r="H139" s="81">
        <v>-2</v>
      </c>
      <c r="I139" s="80">
        <v>730000</v>
      </c>
      <c r="J139" s="116"/>
      <c r="K139" s="115"/>
      <c r="L139" s="94"/>
    </row>
    <row r="140" spans="1:12" ht="15" customHeight="1" x14ac:dyDescent="0.25">
      <c r="A140" s="84">
        <v>138</v>
      </c>
      <c r="B140" s="81"/>
      <c r="C140" s="92" t="s">
        <v>30</v>
      </c>
      <c r="D140" s="83">
        <v>41928</v>
      </c>
      <c r="E140" s="82" t="s">
        <v>190</v>
      </c>
      <c r="F140" s="77" t="s">
        <v>226</v>
      </c>
      <c r="G140" s="81">
        <v>138</v>
      </c>
      <c r="H140" s="81">
        <v>-2</v>
      </c>
      <c r="I140" s="80">
        <v>690000</v>
      </c>
      <c r="J140" s="116"/>
      <c r="K140" s="115"/>
      <c r="L140" s="77"/>
    </row>
    <row r="141" spans="1:12" ht="15" customHeight="1" x14ac:dyDescent="0.25">
      <c r="A141" s="84">
        <v>139</v>
      </c>
      <c r="B141" s="81"/>
      <c r="C141" s="92" t="s">
        <v>30</v>
      </c>
      <c r="D141" s="83">
        <v>42149</v>
      </c>
      <c r="E141" s="82" t="s">
        <v>182</v>
      </c>
      <c r="F141" s="77" t="s">
        <v>225</v>
      </c>
      <c r="G141" s="81">
        <v>139</v>
      </c>
      <c r="H141" s="81">
        <v>-2</v>
      </c>
      <c r="I141" s="80">
        <v>730000</v>
      </c>
      <c r="J141" s="116"/>
      <c r="K141" s="115"/>
      <c r="L141" s="94"/>
    </row>
    <row r="142" spans="1:12" ht="15" customHeight="1" x14ac:dyDescent="0.25">
      <c r="A142" s="104">
        <v>140</v>
      </c>
      <c r="B142" s="81" t="s">
        <v>224</v>
      </c>
      <c r="C142" s="92" t="s">
        <v>30</v>
      </c>
      <c r="D142" s="103">
        <v>42420</v>
      </c>
      <c r="E142" s="102" t="s">
        <v>49</v>
      </c>
      <c r="F142" s="101" t="s">
        <v>223</v>
      </c>
      <c r="G142" s="100">
        <v>140</v>
      </c>
      <c r="H142" s="100">
        <v>-2</v>
      </c>
      <c r="I142" s="80">
        <v>730000</v>
      </c>
      <c r="J142" s="99"/>
      <c r="K142" s="98"/>
      <c r="L142" s="97"/>
    </row>
    <row r="143" spans="1:12" ht="15" customHeight="1" x14ac:dyDescent="0.25">
      <c r="A143" s="84">
        <v>141</v>
      </c>
      <c r="B143" s="81" t="s">
        <v>184</v>
      </c>
      <c r="C143" s="92" t="s">
        <v>30</v>
      </c>
      <c r="D143" s="83">
        <v>42634</v>
      </c>
      <c r="E143" s="102" t="s">
        <v>222</v>
      </c>
      <c r="F143" s="77" t="s">
        <v>221</v>
      </c>
      <c r="G143" s="81">
        <v>141</v>
      </c>
      <c r="H143" s="81">
        <v>-2</v>
      </c>
      <c r="I143" s="80"/>
      <c r="J143" s="79"/>
      <c r="K143" s="78"/>
      <c r="L143" s="94"/>
    </row>
    <row r="144" spans="1:12" ht="15" customHeight="1" x14ac:dyDescent="0.25">
      <c r="A144" s="84">
        <v>142</v>
      </c>
      <c r="B144" s="81" t="s">
        <v>184</v>
      </c>
      <c r="C144" s="92" t="s">
        <v>30</v>
      </c>
      <c r="D144" s="83">
        <v>42634</v>
      </c>
      <c r="E144" s="102" t="s">
        <v>222</v>
      </c>
      <c r="F144" s="77" t="s">
        <v>221</v>
      </c>
      <c r="G144" s="81">
        <v>142</v>
      </c>
      <c r="H144" s="81">
        <v>-2</v>
      </c>
      <c r="I144" s="80"/>
      <c r="J144" s="79"/>
      <c r="K144" s="78"/>
      <c r="L144" s="94"/>
    </row>
    <row r="145" spans="1:12" ht="30" customHeight="1" x14ac:dyDescent="0.25">
      <c r="A145" s="84">
        <v>143</v>
      </c>
      <c r="B145" s="81" t="s">
        <v>206</v>
      </c>
      <c r="C145" s="114" t="s">
        <v>181</v>
      </c>
      <c r="D145" s="83"/>
      <c r="E145" s="82"/>
      <c r="F145" s="77"/>
      <c r="G145" s="81">
        <v>143</v>
      </c>
      <c r="H145" s="81">
        <v>-2</v>
      </c>
      <c r="I145" s="80">
        <v>700000</v>
      </c>
      <c r="J145" s="79" t="s">
        <v>220</v>
      </c>
      <c r="K145" s="78"/>
      <c r="L145" s="94"/>
    </row>
    <row r="146" spans="1:12" ht="30" customHeight="1" x14ac:dyDescent="0.25">
      <c r="A146" s="84">
        <v>144</v>
      </c>
      <c r="B146" s="81" t="s">
        <v>206</v>
      </c>
      <c r="C146" s="114" t="s">
        <v>181</v>
      </c>
      <c r="D146" s="83"/>
      <c r="E146" s="82"/>
      <c r="F146" s="77"/>
      <c r="G146" s="81">
        <v>144</v>
      </c>
      <c r="H146" s="81">
        <v>-2</v>
      </c>
      <c r="I146" s="80">
        <v>700000</v>
      </c>
      <c r="J146" s="79" t="s">
        <v>220</v>
      </c>
      <c r="K146" s="78"/>
      <c r="L146" s="94"/>
    </row>
    <row r="147" spans="1:12" ht="15" customHeight="1" x14ac:dyDescent="0.25">
      <c r="A147" s="84">
        <v>145</v>
      </c>
      <c r="B147" s="81"/>
      <c r="C147" s="92" t="s">
        <v>30</v>
      </c>
      <c r="D147" s="83">
        <v>42296</v>
      </c>
      <c r="E147" s="82" t="s">
        <v>195</v>
      </c>
      <c r="F147" s="77" t="s">
        <v>196</v>
      </c>
      <c r="G147" s="81">
        <v>145</v>
      </c>
      <c r="H147" s="81">
        <v>-2</v>
      </c>
      <c r="I147" s="80">
        <v>720000</v>
      </c>
      <c r="J147" s="79"/>
      <c r="K147" s="78"/>
      <c r="L147" s="94"/>
    </row>
    <row r="148" spans="1:12" ht="15" customHeight="1" x14ac:dyDescent="0.25">
      <c r="A148" s="112">
        <v>146</v>
      </c>
      <c r="B148" s="81" t="s">
        <v>219</v>
      </c>
      <c r="C148" s="92" t="s">
        <v>30</v>
      </c>
      <c r="D148" s="111"/>
      <c r="E148" s="110"/>
      <c r="F148" s="109"/>
      <c r="G148" s="108">
        <v>146</v>
      </c>
      <c r="H148" s="108">
        <v>-2</v>
      </c>
      <c r="I148" s="95">
        <v>650000</v>
      </c>
      <c r="J148" s="107"/>
      <c r="K148" s="106"/>
      <c r="L148" s="105"/>
    </row>
    <row r="149" spans="1:12" ht="15" customHeight="1" x14ac:dyDescent="0.25">
      <c r="A149" s="104">
        <v>147</v>
      </c>
      <c r="B149" s="81" t="s">
        <v>219</v>
      </c>
      <c r="C149" s="92" t="s">
        <v>30</v>
      </c>
      <c r="D149" s="103"/>
      <c r="E149" s="102"/>
      <c r="F149" s="101"/>
      <c r="G149" s="100">
        <v>147</v>
      </c>
      <c r="H149" s="100">
        <v>-2</v>
      </c>
      <c r="I149" s="113">
        <v>650000</v>
      </c>
      <c r="J149" s="99"/>
      <c r="K149" s="98"/>
      <c r="L149" s="97"/>
    </row>
    <row r="150" spans="1:12" ht="140.25" customHeight="1" x14ac:dyDescent="0.25">
      <c r="A150" s="84" t="s">
        <v>1613</v>
      </c>
      <c r="B150" s="81" t="s">
        <v>202</v>
      </c>
      <c r="C150" s="800" t="s">
        <v>28</v>
      </c>
      <c r="D150" s="83"/>
      <c r="E150" s="82"/>
      <c r="F150" s="77"/>
      <c r="G150" s="81">
        <v>142.1</v>
      </c>
      <c r="H150" s="81">
        <v>-2</v>
      </c>
      <c r="I150" s="80">
        <v>3100000</v>
      </c>
      <c r="J150" s="79" t="s">
        <v>1614</v>
      </c>
      <c r="K150" s="78"/>
      <c r="L150" s="77"/>
    </row>
    <row r="151" spans="1:12" ht="150" x14ac:dyDescent="0.25">
      <c r="A151" s="84">
        <v>149</v>
      </c>
      <c r="B151" s="81" t="s">
        <v>202</v>
      </c>
      <c r="C151" s="800" t="s">
        <v>28</v>
      </c>
      <c r="D151" s="83"/>
      <c r="E151" s="82"/>
      <c r="F151" s="77"/>
      <c r="G151" s="81">
        <v>149</v>
      </c>
      <c r="H151" s="81">
        <v>-2</v>
      </c>
      <c r="I151" s="80">
        <v>740000</v>
      </c>
      <c r="J151" s="79"/>
      <c r="K151" s="78"/>
      <c r="L151" s="77" t="s">
        <v>1611</v>
      </c>
    </row>
    <row r="152" spans="1:12" ht="15" customHeight="1" x14ac:dyDescent="0.25">
      <c r="A152" s="112">
        <v>150</v>
      </c>
      <c r="B152" s="81"/>
      <c r="C152" s="92" t="s">
        <v>30</v>
      </c>
      <c r="D152" s="111">
        <v>42313</v>
      </c>
      <c r="E152" s="110" t="s">
        <v>185</v>
      </c>
      <c r="F152" s="109" t="s">
        <v>218</v>
      </c>
      <c r="G152" s="108">
        <v>150</v>
      </c>
      <c r="H152" s="108">
        <v>-2</v>
      </c>
      <c r="I152" s="95">
        <v>720000</v>
      </c>
      <c r="J152" s="107"/>
      <c r="K152" s="106"/>
      <c r="L152" s="105"/>
    </row>
    <row r="153" spans="1:12" ht="15" customHeight="1" x14ac:dyDescent="0.25">
      <c r="A153" s="104">
        <v>151</v>
      </c>
      <c r="B153" s="81"/>
      <c r="C153" s="92" t="s">
        <v>30</v>
      </c>
      <c r="D153" s="103">
        <v>42313</v>
      </c>
      <c r="E153" s="102" t="s">
        <v>185</v>
      </c>
      <c r="F153" s="101" t="s">
        <v>218</v>
      </c>
      <c r="G153" s="100">
        <v>151</v>
      </c>
      <c r="H153" s="100">
        <v>-2</v>
      </c>
      <c r="I153" s="95">
        <v>720000</v>
      </c>
      <c r="J153" s="99"/>
      <c r="K153" s="98"/>
      <c r="L153" s="97"/>
    </row>
    <row r="154" spans="1:12" ht="15" customHeight="1" x14ac:dyDescent="0.25">
      <c r="A154" s="84">
        <v>152</v>
      </c>
      <c r="B154" s="81" t="s">
        <v>202</v>
      </c>
      <c r="C154" s="92" t="s">
        <v>30</v>
      </c>
      <c r="D154" s="83">
        <v>42893</v>
      </c>
      <c r="E154" s="82" t="s">
        <v>210</v>
      </c>
      <c r="F154" s="77" t="s">
        <v>217</v>
      </c>
      <c r="G154" s="96">
        <v>152</v>
      </c>
      <c r="H154" s="81">
        <v>-2</v>
      </c>
      <c r="I154" s="95">
        <v>720000</v>
      </c>
      <c r="J154" s="79"/>
      <c r="K154" s="78">
        <v>0.01</v>
      </c>
      <c r="L154" s="94"/>
    </row>
    <row r="155" spans="1:12" ht="15" customHeight="1" x14ac:dyDescent="0.25">
      <c r="A155" s="84">
        <v>153</v>
      </c>
      <c r="B155" s="81" t="s">
        <v>202</v>
      </c>
      <c r="C155" s="92" t="s">
        <v>30</v>
      </c>
      <c r="D155" s="83">
        <v>42684</v>
      </c>
      <c r="E155" s="82" t="s">
        <v>182</v>
      </c>
      <c r="F155" s="77" t="s">
        <v>216</v>
      </c>
      <c r="G155" s="81">
        <v>153</v>
      </c>
      <c r="H155" s="81">
        <v>-2</v>
      </c>
      <c r="I155" s="95">
        <v>720000</v>
      </c>
      <c r="J155" s="79"/>
      <c r="K155" s="78"/>
      <c r="L155" s="94"/>
    </row>
    <row r="156" spans="1:12" ht="15" customHeight="1" x14ac:dyDescent="0.25">
      <c r="A156" s="93">
        <v>154</v>
      </c>
      <c r="B156" s="81"/>
      <c r="C156" s="92" t="s">
        <v>30</v>
      </c>
      <c r="D156" s="91">
        <v>41926</v>
      </c>
      <c r="E156" s="90" t="s">
        <v>185</v>
      </c>
      <c r="F156" s="85" t="s">
        <v>215</v>
      </c>
      <c r="G156" s="89">
        <v>154</v>
      </c>
      <c r="H156" s="89">
        <v>-2</v>
      </c>
      <c r="I156" s="88">
        <v>730000</v>
      </c>
      <c r="J156" s="87"/>
      <c r="K156" s="86"/>
      <c r="L156" s="85"/>
    </row>
    <row r="157" spans="1:12" ht="150" x14ac:dyDescent="0.25">
      <c r="A157" s="84" t="s">
        <v>1615</v>
      </c>
      <c r="B157" s="81" t="s">
        <v>202</v>
      </c>
      <c r="C157" s="800" t="s">
        <v>28</v>
      </c>
      <c r="D157" s="83"/>
      <c r="E157" s="82"/>
      <c r="F157" s="77"/>
      <c r="G157" s="1784">
        <v>228.3</v>
      </c>
      <c r="H157" s="81">
        <v>-2</v>
      </c>
      <c r="I157" s="1786">
        <v>5000000</v>
      </c>
      <c r="J157" s="79" t="s">
        <v>1617</v>
      </c>
      <c r="K157" s="78"/>
      <c r="L157" s="77"/>
    </row>
    <row r="158" spans="1:12" ht="150" x14ac:dyDescent="0.25">
      <c r="A158" s="84" t="s">
        <v>1616</v>
      </c>
      <c r="B158" s="81" t="s">
        <v>202</v>
      </c>
      <c r="C158" s="800" t="s">
        <v>28</v>
      </c>
      <c r="D158" s="83"/>
      <c r="E158" s="82"/>
      <c r="F158" s="77"/>
      <c r="G158" s="1785"/>
      <c r="H158" s="81">
        <v>-2</v>
      </c>
      <c r="I158" s="1787"/>
      <c r="J158" s="79" t="s">
        <v>1617</v>
      </c>
      <c r="K158" s="78"/>
      <c r="L158" s="77"/>
    </row>
    <row r="159" spans="1:12" x14ac:dyDescent="0.25">
      <c r="B159" s="75"/>
    </row>
    <row r="160" spans="1:12" x14ac:dyDescent="0.25">
      <c r="B160" s="75"/>
    </row>
    <row r="161" spans="2:2" x14ac:dyDescent="0.25">
      <c r="B161" s="75"/>
    </row>
    <row r="162" spans="2:2" x14ac:dyDescent="0.25">
      <c r="B162" s="75"/>
    </row>
    <row r="163" spans="2:2" x14ac:dyDescent="0.25">
      <c r="B163" s="75"/>
    </row>
    <row r="164" spans="2:2" x14ac:dyDescent="0.25">
      <c r="B164" s="75"/>
    </row>
    <row r="165" spans="2:2" x14ac:dyDescent="0.25">
      <c r="B165" s="75"/>
    </row>
    <row r="166" spans="2:2" x14ac:dyDescent="0.25">
      <c r="B166" s="75"/>
    </row>
    <row r="167" spans="2:2" x14ac:dyDescent="0.25">
      <c r="B167" s="75"/>
    </row>
    <row r="168" spans="2:2" x14ac:dyDescent="0.25">
      <c r="B168" s="75"/>
    </row>
    <row r="169" spans="2:2" x14ac:dyDescent="0.25">
      <c r="B169" s="75"/>
    </row>
    <row r="170" spans="2:2" x14ac:dyDescent="0.25">
      <c r="B170" s="75"/>
    </row>
    <row r="171" spans="2:2" x14ac:dyDescent="0.25">
      <c r="B171" s="75"/>
    </row>
    <row r="172" spans="2:2" x14ac:dyDescent="0.25">
      <c r="B172" s="75"/>
    </row>
    <row r="173" spans="2:2" x14ac:dyDescent="0.25">
      <c r="B173" s="75"/>
    </row>
    <row r="174" spans="2:2" x14ac:dyDescent="0.25">
      <c r="B174" s="75"/>
    </row>
    <row r="175" spans="2:2" x14ac:dyDescent="0.25">
      <c r="B175" s="75"/>
    </row>
    <row r="176" spans="2:2" x14ac:dyDescent="0.25">
      <c r="B176" s="75"/>
    </row>
    <row r="177" spans="2:2" x14ac:dyDescent="0.25">
      <c r="B177" s="75"/>
    </row>
    <row r="178" spans="2:2" x14ac:dyDescent="0.25">
      <c r="B178" s="75"/>
    </row>
    <row r="179" spans="2:2" x14ac:dyDescent="0.25">
      <c r="B179" s="75"/>
    </row>
    <row r="180" spans="2:2" x14ac:dyDescent="0.25">
      <c r="B180" s="75"/>
    </row>
    <row r="181" spans="2:2" x14ac:dyDescent="0.25">
      <c r="B181" s="75"/>
    </row>
    <row r="182" spans="2:2" x14ac:dyDescent="0.25">
      <c r="B182" s="75"/>
    </row>
    <row r="183" spans="2:2" x14ac:dyDescent="0.25">
      <c r="B183" s="75"/>
    </row>
    <row r="184" spans="2:2" x14ac:dyDescent="0.25">
      <c r="B184" s="75"/>
    </row>
    <row r="185" spans="2:2" x14ac:dyDescent="0.25">
      <c r="B185" s="75"/>
    </row>
    <row r="186" spans="2:2" x14ac:dyDescent="0.25">
      <c r="B186" s="75"/>
    </row>
    <row r="187" spans="2:2" x14ac:dyDescent="0.25">
      <c r="B187" s="75"/>
    </row>
    <row r="188" spans="2:2" x14ac:dyDescent="0.25">
      <c r="B188" s="75"/>
    </row>
    <row r="189" spans="2:2" x14ac:dyDescent="0.25">
      <c r="B189" s="75"/>
    </row>
    <row r="190" spans="2:2" x14ac:dyDescent="0.25">
      <c r="B190" s="75"/>
    </row>
    <row r="191" spans="2:2" x14ac:dyDescent="0.25">
      <c r="B191" s="75"/>
    </row>
    <row r="192" spans="2:2" x14ac:dyDescent="0.25">
      <c r="B192" s="75"/>
    </row>
  </sheetData>
  <autoFilter ref="A1:L158"/>
  <mergeCells count="14">
    <mergeCell ref="J1:J2"/>
    <mergeCell ref="L1:L2"/>
    <mergeCell ref="K1:K2"/>
    <mergeCell ref="G157:G158"/>
    <mergeCell ref="I157:I158"/>
    <mergeCell ref="G1:G2"/>
    <mergeCell ref="H1:H2"/>
    <mergeCell ref="I1:I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view="pageBreakPreview" zoomScale="60" zoomScalePageLayoutView="70" workbookViewId="0">
      <selection sqref="A1:XFD10"/>
    </sheetView>
  </sheetViews>
  <sheetFormatPr defaultColWidth="9.140625" defaultRowHeight="15.75" x14ac:dyDescent="0.25"/>
  <cols>
    <col min="1" max="1" width="9.140625" style="140"/>
    <col min="2" max="2" width="19.5703125" style="140" customWidth="1"/>
    <col min="3" max="3" width="16.5703125" style="140" customWidth="1"/>
    <col min="4" max="6" width="11.140625" style="140" customWidth="1"/>
    <col min="7" max="7" width="18.140625" style="140" customWidth="1"/>
    <col min="8" max="8" width="16.28515625" style="140" customWidth="1"/>
    <col min="9" max="9" width="20.28515625" style="140" customWidth="1"/>
    <col min="10" max="10" width="19" style="140" customWidth="1"/>
    <col min="11" max="11" width="12.85546875" style="262" hidden="1" customWidth="1"/>
    <col min="12" max="12" width="10.5703125" style="263" hidden="1" customWidth="1"/>
    <col min="13" max="13" width="10.5703125" style="264" hidden="1" customWidth="1"/>
    <col min="14" max="14" width="15.5703125" style="264" hidden="1" customWidth="1"/>
    <col min="15" max="15" width="15.5703125" style="264" customWidth="1"/>
    <col min="16" max="16" width="18.5703125" style="140" customWidth="1"/>
    <col min="17" max="17" width="19.42578125" style="140" customWidth="1"/>
    <col min="18" max="18" width="15.7109375" style="140" customWidth="1"/>
    <col min="19" max="19" width="17.5703125" style="719" customWidth="1"/>
    <col min="20" max="20" width="12.28515625" style="140" hidden="1" customWidth="1"/>
    <col min="21" max="21" width="15.7109375" style="632" customWidth="1"/>
    <col min="22" max="22" width="15.5703125" style="632" customWidth="1"/>
    <col min="23" max="23" width="18.28515625" style="744" customWidth="1"/>
    <col min="24" max="24" width="16" style="140" customWidth="1"/>
    <col min="25" max="16384" width="9.140625" style="140"/>
  </cols>
  <sheetData>
    <row r="1" spans="1:24" s="1792" customFormat="1" ht="31.5" customHeight="1" x14ac:dyDescent="0.25">
      <c r="A1" s="1792" t="s">
        <v>1517</v>
      </c>
    </row>
    <row r="2" spans="1:24" s="1637" customFormat="1" ht="26.25" customHeight="1" x14ac:dyDescent="0.25">
      <c r="A2" s="1637" t="s">
        <v>1612</v>
      </c>
    </row>
    <row r="3" spans="1:24" s="135" customFormat="1" ht="54.75" customHeight="1" x14ac:dyDescent="0.35">
      <c r="A3" s="1809" t="s">
        <v>0</v>
      </c>
      <c r="B3" s="1813" t="s">
        <v>1496</v>
      </c>
      <c r="C3" s="1813" t="s">
        <v>1362</v>
      </c>
      <c r="D3" s="1809" t="s">
        <v>112</v>
      </c>
      <c r="E3" s="1809" t="s">
        <v>325</v>
      </c>
      <c r="F3" s="1815" t="s">
        <v>326</v>
      </c>
      <c r="G3" s="1814" t="s">
        <v>5</v>
      </c>
      <c r="H3" s="1814" t="s">
        <v>122</v>
      </c>
      <c r="I3" s="1814" t="s">
        <v>6</v>
      </c>
      <c r="J3" s="1814" t="s">
        <v>7</v>
      </c>
      <c r="K3" s="1817" t="s">
        <v>327</v>
      </c>
      <c r="L3" s="136"/>
      <c r="M3" s="1818" t="s">
        <v>328</v>
      </c>
      <c r="N3" s="1818"/>
      <c r="O3" s="1820" t="s">
        <v>1363</v>
      </c>
      <c r="P3" s="1817" t="s">
        <v>329</v>
      </c>
      <c r="Q3" s="1819" t="s">
        <v>330</v>
      </c>
      <c r="R3" s="1819" t="s">
        <v>10</v>
      </c>
      <c r="S3" s="1812" t="s">
        <v>331</v>
      </c>
      <c r="T3" s="1819" t="s">
        <v>332</v>
      </c>
      <c r="U3" s="1816" t="s">
        <v>333</v>
      </c>
      <c r="V3" s="1816" t="s">
        <v>11</v>
      </c>
      <c r="W3" s="1816" t="s">
        <v>498</v>
      </c>
    </row>
    <row r="4" spans="1:24" ht="111" customHeight="1" x14ac:dyDescent="0.25">
      <c r="A4" s="1809"/>
      <c r="B4" s="1813"/>
      <c r="C4" s="1813"/>
      <c r="D4" s="1809"/>
      <c r="E4" s="1809"/>
      <c r="F4" s="1815"/>
      <c r="G4" s="1814"/>
      <c r="H4" s="1814"/>
      <c r="I4" s="1814"/>
      <c r="J4" s="1814"/>
      <c r="K4" s="1817"/>
      <c r="L4" s="137" t="s">
        <v>334</v>
      </c>
      <c r="M4" s="138" t="s">
        <v>335</v>
      </c>
      <c r="N4" s="139" t="s">
        <v>330</v>
      </c>
      <c r="O4" s="1821"/>
      <c r="P4" s="1817"/>
      <c r="Q4" s="1819"/>
      <c r="R4" s="1819"/>
      <c r="S4" s="1812"/>
      <c r="T4" s="1819"/>
      <c r="U4" s="1816"/>
      <c r="V4" s="1816"/>
      <c r="W4" s="1816"/>
    </row>
    <row r="5" spans="1:24" s="141" customFormat="1" ht="26.25" customHeight="1" x14ac:dyDescent="0.25">
      <c r="A5" s="142"/>
      <c r="B5" s="1806" t="s">
        <v>336</v>
      </c>
      <c r="C5" s="1806"/>
      <c r="D5" s="1806"/>
      <c r="E5" s="1806"/>
      <c r="F5" s="1806"/>
      <c r="G5" s="1806"/>
      <c r="H5" s="1806"/>
      <c r="I5" s="1806"/>
      <c r="J5" s="1806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734"/>
      <c r="X5" s="142"/>
    </row>
    <row r="6" spans="1:24" ht="96" customHeight="1" x14ac:dyDescent="0.25">
      <c r="A6" s="635">
        <v>1</v>
      </c>
      <c r="B6" s="146" t="s">
        <v>338</v>
      </c>
      <c r="C6" s="146"/>
      <c r="D6" s="144">
        <v>1</v>
      </c>
      <c r="E6" s="145" t="s">
        <v>337</v>
      </c>
      <c r="F6" s="720">
        <v>52</v>
      </c>
      <c r="G6" s="331" t="s">
        <v>30</v>
      </c>
      <c r="H6" s="148">
        <v>43172</v>
      </c>
      <c r="I6" s="149" t="s">
        <v>101</v>
      </c>
      <c r="J6" s="149" t="s">
        <v>371</v>
      </c>
      <c r="K6" s="150" t="s">
        <v>339</v>
      </c>
      <c r="L6" s="151">
        <v>103000</v>
      </c>
      <c r="M6" s="721">
        <v>90000</v>
      </c>
      <c r="N6" s="721">
        <v>11385000</v>
      </c>
      <c r="O6" s="721" t="s">
        <v>339</v>
      </c>
      <c r="P6" s="722">
        <v>100000</v>
      </c>
      <c r="Q6" s="154">
        <v>5200000</v>
      </c>
      <c r="R6" s="155">
        <v>1</v>
      </c>
      <c r="S6" s="2" t="s">
        <v>340</v>
      </c>
      <c r="T6" s="742"/>
      <c r="U6" s="195"/>
      <c r="V6" s="743"/>
    </row>
    <row r="7" spans="1:24" ht="60.75" customHeight="1" x14ac:dyDescent="0.25">
      <c r="A7" s="635">
        <v>2</v>
      </c>
      <c r="B7" s="146">
        <v>220</v>
      </c>
      <c r="C7" s="146"/>
      <c r="D7" s="144">
        <v>1</v>
      </c>
      <c r="E7" s="145" t="s">
        <v>337</v>
      </c>
      <c r="F7" s="723">
        <v>33</v>
      </c>
      <c r="G7" s="798" t="s">
        <v>121</v>
      </c>
      <c r="H7" s="317">
        <v>43487</v>
      </c>
      <c r="I7" s="148" t="s">
        <v>49</v>
      </c>
      <c r="J7" s="148"/>
      <c r="K7" s="150" t="s">
        <v>339</v>
      </c>
      <c r="L7" s="151"/>
      <c r="M7" s="721">
        <v>90000</v>
      </c>
      <c r="N7" s="721">
        <v>9261000</v>
      </c>
      <c r="O7" s="721" t="s">
        <v>339</v>
      </c>
      <c r="P7" s="722">
        <v>95000</v>
      </c>
      <c r="Q7" s="154">
        <v>3135000</v>
      </c>
      <c r="R7" s="155">
        <v>1</v>
      </c>
      <c r="S7" s="2" t="s">
        <v>342</v>
      </c>
      <c r="T7" s="742"/>
      <c r="U7" s="601" t="s">
        <v>1570</v>
      </c>
      <c r="V7" s="743" t="s">
        <v>341</v>
      </c>
      <c r="W7" s="744" t="s">
        <v>1495</v>
      </c>
    </row>
    <row r="8" spans="1:24" ht="63" customHeight="1" x14ac:dyDescent="0.25">
      <c r="A8" s="635">
        <v>3</v>
      </c>
      <c r="B8" s="146">
        <v>221</v>
      </c>
      <c r="C8" s="146"/>
      <c r="D8" s="144">
        <v>1</v>
      </c>
      <c r="E8" s="145" t="s">
        <v>337</v>
      </c>
      <c r="F8" s="723">
        <v>37.5</v>
      </c>
      <c r="G8" s="147" t="s">
        <v>28</v>
      </c>
      <c r="H8" s="317"/>
      <c r="I8" s="148"/>
      <c r="J8" s="148"/>
      <c r="K8" s="150" t="s">
        <v>339</v>
      </c>
      <c r="L8" s="151">
        <v>103000</v>
      </c>
      <c r="M8" s="721">
        <v>90000</v>
      </c>
      <c r="N8" s="721">
        <v>8063999.9999999991</v>
      </c>
      <c r="O8" s="721" t="s">
        <v>339</v>
      </c>
      <c r="P8" s="722">
        <v>89333</v>
      </c>
      <c r="Q8" s="154">
        <v>3350000</v>
      </c>
      <c r="R8" s="155">
        <v>1</v>
      </c>
      <c r="S8" s="2" t="s">
        <v>342</v>
      </c>
      <c r="T8" s="742"/>
      <c r="U8" s="601" t="s">
        <v>1582</v>
      </c>
      <c r="V8" s="743" t="s">
        <v>341</v>
      </c>
      <c r="W8" s="744" t="s">
        <v>1495</v>
      </c>
    </row>
    <row r="9" spans="1:24" s="141" customFormat="1" ht="26.25" customHeight="1" x14ac:dyDescent="0.25">
      <c r="A9" s="738"/>
      <c r="B9" s="1806" t="s">
        <v>343</v>
      </c>
      <c r="C9" s="1806"/>
      <c r="D9" s="1806"/>
      <c r="E9" s="1806"/>
      <c r="F9" s="1806"/>
      <c r="G9" s="1806"/>
      <c r="H9" s="1806"/>
      <c r="I9" s="1806"/>
      <c r="J9" s="1806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734"/>
      <c r="X9" s="142"/>
    </row>
    <row r="10" spans="1:24" ht="70.5" customHeight="1" x14ac:dyDescent="0.25">
      <c r="A10" s="635">
        <v>4</v>
      </c>
      <c r="B10" s="159" t="s">
        <v>344</v>
      </c>
      <c r="C10" s="159"/>
      <c r="D10" s="157">
        <v>1</v>
      </c>
      <c r="E10" s="158" t="s">
        <v>337</v>
      </c>
      <c r="F10" s="160">
        <v>106.6</v>
      </c>
      <c r="G10" s="147" t="s">
        <v>28</v>
      </c>
      <c r="H10" s="148"/>
      <c r="I10" s="149"/>
      <c r="J10" s="149"/>
      <c r="K10" s="154">
        <v>80000</v>
      </c>
      <c r="L10" s="160">
        <v>106.6</v>
      </c>
      <c r="M10" s="154">
        <v>80000</v>
      </c>
      <c r="N10" s="160">
        <v>106.6</v>
      </c>
      <c r="O10" s="721" t="s">
        <v>339</v>
      </c>
      <c r="P10" s="154">
        <v>84428</v>
      </c>
      <c r="Q10" s="154">
        <v>9000000</v>
      </c>
      <c r="R10" s="155">
        <v>1</v>
      </c>
      <c r="S10" s="2" t="s">
        <v>340</v>
      </c>
      <c r="T10" s="742"/>
      <c r="U10" s="195" t="s">
        <v>1583</v>
      </c>
      <c r="V10" s="743" t="s">
        <v>341</v>
      </c>
      <c r="W10" s="744" t="s">
        <v>1584</v>
      </c>
    </row>
    <row r="11" spans="1:24" s="163" customFormat="1" ht="26.25" customHeight="1" x14ac:dyDescent="0.25">
      <c r="A11" s="739"/>
      <c r="B11" s="1805" t="s">
        <v>345</v>
      </c>
      <c r="C11" s="1805"/>
      <c r="D11" s="1805"/>
      <c r="E11" s="1805"/>
      <c r="F11" s="1805"/>
      <c r="G11" s="1805"/>
      <c r="H11" s="1805"/>
      <c r="I11" s="1805"/>
      <c r="J11" s="1805"/>
      <c r="K11" s="143"/>
      <c r="L11" s="143"/>
      <c r="M11" s="143"/>
      <c r="N11" s="143"/>
      <c r="O11" s="162"/>
      <c r="P11" s="162"/>
      <c r="Q11" s="162"/>
      <c r="R11" s="162"/>
      <c r="S11" s="162"/>
      <c r="T11" s="162"/>
      <c r="U11" s="162"/>
      <c r="V11" s="162"/>
      <c r="W11" s="243"/>
      <c r="X11" s="143"/>
    </row>
    <row r="12" spans="1:24" s="172" customFormat="1" ht="48.75" customHeight="1" x14ac:dyDescent="0.25">
      <c r="A12" s="1802"/>
      <c r="B12" s="173">
        <v>218</v>
      </c>
      <c r="C12" s="164"/>
      <c r="D12" s="1796">
        <v>1</v>
      </c>
      <c r="E12" s="1799" t="s">
        <v>337</v>
      </c>
      <c r="F12" s="166">
        <v>5.2</v>
      </c>
      <c r="G12" s="165" t="s">
        <v>346</v>
      </c>
      <c r="H12" s="165"/>
      <c r="I12" s="165"/>
      <c r="J12" s="165"/>
      <c r="K12" s="167">
        <v>45000</v>
      </c>
      <c r="L12" s="166">
        <v>5.2</v>
      </c>
      <c r="M12" s="167">
        <v>45000</v>
      </c>
      <c r="N12" s="166">
        <v>5.2</v>
      </c>
      <c r="O12" s="166"/>
      <c r="P12" s="167">
        <v>45000</v>
      </c>
      <c r="Q12" s="168"/>
      <c r="R12" s="168">
        <v>1</v>
      </c>
      <c r="S12" s="169" t="s">
        <v>347</v>
      </c>
      <c r="T12" s="170"/>
      <c r="U12" s="171"/>
      <c r="V12" s="724"/>
      <c r="W12" s="240"/>
    </row>
    <row r="13" spans="1:24" s="172" customFormat="1" ht="48.75" customHeight="1" x14ac:dyDescent="0.25">
      <c r="A13" s="1803"/>
      <c r="B13" s="173">
        <v>219</v>
      </c>
      <c r="C13" s="164"/>
      <c r="D13" s="1797"/>
      <c r="E13" s="1800"/>
      <c r="F13" s="166">
        <v>15.2</v>
      </c>
      <c r="G13" s="165" t="s">
        <v>346</v>
      </c>
      <c r="H13" s="165"/>
      <c r="I13" s="165"/>
      <c r="J13" s="165"/>
      <c r="K13" s="167">
        <v>45000</v>
      </c>
      <c r="L13" s="166">
        <v>15.2</v>
      </c>
      <c r="M13" s="167">
        <v>45000</v>
      </c>
      <c r="N13" s="166">
        <v>15.2</v>
      </c>
      <c r="O13" s="166"/>
      <c r="P13" s="167">
        <v>45000</v>
      </c>
      <c r="Q13" s="168"/>
      <c r="R13" s="168">
        <v>1</v>
      </c>
      <c r="S13" s="169" t="s">
        <v>348</v>
      </c>
      <c r="T13" s="170"/>
      <c r="U13" s="171"/>
      <c r="V13" s="724"/>
      <c r="W13" s="240"/>
    </row>
    <row r="14" spans="1:24" s="172" customFormat="1" ht="45" customHeight="1" x14ac:dyDescent="0.25">
      <c r="A14" s="1803"/>
      <c r="B14" s="173">
        <v>222</v>
      </c>
      <c r="C14" s="173"/>
      <c r="D14" s="1797"/>
      <c r="E14" s="1800"/>
      <c r="F14" s="166">
        <v>4</v>
      </c>
      <c r="G14" s="165" t="s">
        <v>346</v>
      </c>
      <c r="H14" s="174"/>
      <c r="I14" s="165"/>
      <c r="J14" s="165"/>
      <c r="K14" s="167">
        <v>45000</v>
      </c>
      <c r="L14" s="166">
        <v>4</v>
      </c>
      <c r="M14" s="167">
        <v>45000</v>
      </c>
      <c r="N14" s="166">
        <v>4</v>
      </c>
      <c r="O14" s="166"/>
      <c r="P14" s="167">
        <v>45000</v>
      </c>
      <c r="Q14" s="168"/>
      <c r="R14" s="168">
        <v>1</v>
      </c>
      <c r="S14" s="169" t="s">
        <v>349</v>
      </c>
      <c r="T14" s="170"/>
      <c r="U14" s="171"/>
      <c r="V14" s="724"/>
      <c r="W14" s="240"/>
    </row>
    <row r="15" spans="1:24" s="178" customFormat="1" ht="47.25" x14ac:dyDescent="0.25">
      <c r="A15" s="1803"/>
      <c r="B15" s="173">
        <v>223</v>
      </c>
      <c r="C15" s="173"/>
      <c r="D15" s="1797"/>
      <c r="E15" s="1800"/>
      <c r="F15" s="166">
        <v>4</v>
      </c>
      <c r="G15" s="165" t="s">
        <v>346</v>
      </c>
      <c r="H15" s="174"/>
      <c r="I15" s="165"/>
      <c r="J15" s="165"/>
      <c r="K15" s="167">
        <v>45000</v>
      </c>
      <c r="L15" s="166">
        <v>4</v>
      </c>
      <c r="M15" s="167">
        <v>45000</v>
      </c>
      <c r="N15" s="166">
        <v>4</v>
      </c>
      <c r="O15" s="166"/>
      <c r="P15" s="167">
        <v>45000</v>
      </c>
      <c r="Q15" s="175"/>
      <c r="R15" s="176"/>
      <c r="S15" s="169" t="s">
        <v>350</v>
      </c>
      <c r="T15" s="177"/>
      <c r="U15" s="177"/>
      <c r="V15" s="725"/>
      <c r="W15" s="749"/>
    </row>
    <row r="16" spans="1:24" s="172" customFormat="1" x14ac:dyDescent="0.25">
      <c r="A16" s="1803"/>
      <c r="B16" s="173" t="s">
        <v>351</v>
      </c>
      <c r="C16" s="173"/>
      <c r="D16" s="1797"/>
      <c r="E16" s="1800"/>
      <c r="F16" s="166">
        <v>24.84</v>
      </c>
      <c r="G16" s="165" t="s">
        <v>346</v>
      </c>
      <c r="H16" s="174"/>
      <c r="I16" s="165"/>
      <c r="J16" s="165"/>
      <c r="K16" s="167">
        <v>45000</v>
      </c>
      <c r="L16" s="166">
        <v>24.84</v>
      </c>
      <c r="M16" s="167">
        <v>45000</v>
      </c>
      <c r="N16" s="166">
        <v>24.84</v>
      </c>
      <c r="O16" s="166"/>
      <c r="P16" s="167">
        <v>45000</v>
      </c>
      <c r="Q16" s="179">
        <f t="shared" ref="Q16:Q21" si="0">P16*F16</f>
        <v>1117800</v>
      </c>
      <c r="R16" s="168">
        <v>1</v>
      </c>
      <c r="S16" s="169" t="s">
        <v>352</v>
      </c>
      <c r="T16" s="170"/>
      <c r="U16" s="180"/>
      <c r="V16" s="724"/>
      <c r="W16" s="240"/>
    </row>
    <row r="17" spans="1:26" s="172" customFormat="1" x14ac:dyDescent="0.25">
      <c r="A17" s="1803"/>
      <c r="B17" s="173">
        <v>225</v>
      </c>
      <c r="C17" s="173"/>
      <c r="D17" s="1797"/>
      <c r="E17" s="1800"/>
      <c r="F17" s="166">
        <v>7.1</v>
      </c>
      <c r="G17" s="165" t="s">
        <v>346</v>
      </c>
      <c r="H17" s="174"/>
      <c r="I17" s="165"/>
      <c r="J17" s="165"/>
      <c r="K17" s="167">
        <v>45000</v>
      </c>
      <c r="L17" s="166">
        <v>7.1</v>
      </c>
      <c r="M17" s="167">
        <v>45000</v>
      </c>
      <c r="N17" s="166">
        <v>7.1</v>
      </c>
      <c r="O17" s="166"/>
      <c r="P17" s="167">
        <v>45000</v>
      </c>
      <c r="Q17" s="179">
        <f t="shared" si="0"/>
        <v>319500</v>
      </c>
      <c r="R17" s="168">
        <v>1</v>
      </c>
      <c r="S17" s="169" t="s">
        <v>353</v>
      </c>
      <c r="T17" s="170"/>
      <c r="U17" s="171"/>
      <c r="V17" s="724"/>
      <c r="W17" s="240"/>
    </row>
    <row r="18" spans="1:26" s="172" customFormat="1" ht="50.25" customHeight="1" x14ac:dyDescent="0.25">
      <c r="A18" s="1803"/>
      <c r="B18" s="173" t="s">
        <v>354</v>
      </c>
      <c r="C18" s="173"/>
      <c r="D18" s="1797"/>
      <c r="E18" s="1800"/>
      <c r="F18" s="166">
        <v>23.47</v>
      </c>
      <c r="G18" s="165" t="s">
        <v>346</v>
      </c>
      <c r="H18" s="174"/>
      <c r="I18" s="165"/>
      <c r="J18" s="165"/>
      <c r="K18" s="167">
        <v>45000</v>
      </c>
      <c r="L18" s="166">
        <v>23.47</v>
      </c>
      <c r="M18" s="167">
        <v>45000</v>
      </c>
      <c r="N18" s="166">
        <v>23.47</v>
      </c>
      <c r="O18" s="166"/>
      <c r="P18" s="167">
        <v>45000</v>
      </c>
      <c r="Q18" s="179">
        <f t="shared" si="0"/>
        <v>1056150</v>
      </c>
      <c r="R18" s="168">
        <v>1</v>
      </c>
      <c r="S18" s="169" t="s">
        <v>355</v>
      </c>
      <c r="T18" s="170"/>
      <c r="U18" s="171"/>
      <c r="V18" s="724"/>
      <c r="W18" s="240"/>
    </row>
    <row r="19" spans="1:26" s="172" customFormat="1" x14ac:dyDescent="0.25">
      <c r="A19" s="1803"/>
      <c r="B19" s="173">
        <v>229</v>
      </c>
      <c r="C19" s="173"/>
      <c r="D19" s="1797"/>
      <c r="E19" s="1800"/>
      <c r="F19" s="166">
        <v>3</v>
      </c>
      <c r="G19" s="165" t="s">
        <v>346</v>
      </c>
      <c r="H19" s="174"/>
      <c r="I19" s="165"/>
      <c r="J19" s="165"/>
      <c r="K19" s="167">
        <v>45000</v>
      </c>
      <c r="L19" s="166">
        <v>3</v>
      </c>
      <c r="M19" s="167">
        <v>45000</v>
      </c>
      <c r="N19" s="166">
        <v>3</v>
      </c>
      <c r="O19" s="166"/>
      <c r="P19" s="167">
        <v>45000</v>
      </c>
      <c r="Q19" s="179">
        <f t="shared" si="0"/>
        <v>135000</v>
      </c>
      <c r="R19" s="168">
        <v>1</v>
      </c>
      <c r="S19" s="169" t="s">
        <v>356</v>
      </c>
      <c r="T19" s="170"/>
      <c r="U19" s="171"/>
      <c r="V19" s="724"/>
      <c r="W19" s="240"/>
    </row>
    <row r="20" spans="1:26" s="172" customFormat="1" ht="31.5" x14ac:dyDescent="0.25">
      <c r="A20" s="1803"/>
      <c r="B20" s="173">
        <v>230</v>
      </c>
      <c r="C20" s="173"/>
      <c r="D20" s="1797"/>
      <c r="E20" s="1800"/>
      <c r="F20" s="166">
        <v>8.1</v>
      </c>
      <c r="G20" s="165" t="s">
        <v>346</v>
      </c>
      <c r="H20" s="174"/>
      <c r="I20" s="165"/>
      <c r="J20" s="165"/>
      <c r="K20" s="167">
        <v>45000</v>
      </c>
      <c r="L20" s="166">
        <v>8.1</v>
      </c>
      <c r="M20" s="167">
        <v>45000</v>
      </c>
      <c r="N20" s="166">
        <v>8.1</v>
      </c>
      <c r="O20" s="166"/>
      <c r="P20" s="167">
        <v>45000</v>
      </c>
      <c r="Q20" s="179">
        <f t="shared" si="0"/>
        <v>364500</v>
      </c>
      <c r="R20" s="168">
        <v>1</v>
      </c>
      <c r="S20" s="169" t="s">
        <v>357</v>
      </c>
      <c r="T20" s="170"/>
      <c r="U20" s="171"/>
      <c r="V20" s="724"/>
      <c r="W20" s="240"/>
    </row>
    <row r="21" spans="1:26" s="172" customFormat="1" x14ac:dyDescent="0.25">
      <c r="A21" s="1803"/>
      <c r="B21" s="173">
        <v>231</v>
      </c>
      <c r="C21" s="173"/>
      <c r="D21" s="1797"/>
      <c r="E21" s="1800"/>
      <c r="F21" s="166">
        <v>9.8000000000000007</v>
      </c>
      <c r="G21" s="165" t="s">
        <v>346</v>
      </c>
      <c r="H21" s="174"/>
      <c r="I21" s="165"/>
      <c r="J21" s="165"/>
      <c r="K21" s="167">
        <v>45000</v>
      </c>
      <c r="L21" s="166">
        <v>9.8000000000000007</v>
      </c>
      <c r="M21" s="167">
        <v>45000</v>
      </c>
      <c r="N21" s="166">
        <v>9.8000000000000007</v>
      </c>
      <c r="O21" s="166"/>
      <c r="P21" s="167">
        <v>45000</v>
      </c>
      <c r="Q21" s="179">
        <f t="shared" si="0"/>
        <v>441000.00000000006</v>
      </c>
      <c r="R21" s="168">
        <v>1</v>
      </c>
      <c r="S21" s="169" t="s">
        <v>349</v>
      </c>
      <c r="T21" s="181"/>
      <c r="U21" s="181"/>
      <c r="V21" s="726"/>
      <c r="W21" s="240"/>
    </row>
    <row r="22" spans="1:26" s="172" customFormat="1" x14ac:dyDescent="0.25">
      <c r="A22" s="1804"/>
      <c r="B22" s="173">
        <v>234</v>
      </c>
      <c r="C22" s="173"/>
      <c r="D22" s="1798"/>
      <c r="E22" s="1801"/>
      <c r="F22" s="166">
        <v>4.0999999999999996</v>
      </c>
      <c r="G22" s="165" t="s">
        <v>346</v>
      </c>
      <c r="H22" s="174"/>
      <c r="I22" s="165"/>
      <c r="J22" s="165"/>
      <c r="K22" s="167">
        <v>45000</v>
      </c>
      <c r="L22" s="166">
        <v>4.0999999999999996</v>
      </c>
      <c r="M22" s="167">
        <v>45000</v>
      </c>
      <c r="N22" s="166">
        <v>4.0999999999999996</v>
      </c>
      <c r="O22" s="166"/>
      <c r="P22" s="167">
        <v>45000</v>
      </c>
      <c r="Q22" s="182">
        <f>SUM(Q16:Q21)</f>
        <v>3433950</v>
      </c>
      <c r="R22" s="182"/>
      <c r="S22" s="169" t="s">
        <v>358</v>
      </c>
      <c r="T22" s="170"/>
      <c r="U22" s="183"/>
      <c r="V22" s="727"/>
      <c r="W22" s="240"/>
    </row>
    <row r="23" spans="1:26" customFormat="1" x14ac:dyDescent="0.25">
      <c r="A23" s="1793" t="s">
        <v>1497</v>
      </c>
      <c r="B23" s="1794"/>
      <c r="C23" s="1794"/>
      <c r="D23" s="1794"/>
      <c r="E23" s="1795"/>
      <c r="F23" s="166">
        <v>108.80999999999999</v>
      </c>
      <c r="G23" s="718"/>
      <c r="H23" s="184"/>
      <c r="I23" s="167"/>
      <c r="J23" s="185"/>
      <c r="K23" s="186"/>
      <c r="L23" s="187"/>
      <c r="M23" s="187"/>
      <c r="N23" s="187"/>
      <c r="O23" s="187"/>
      <c r="P23" s="187"/>
      <c r="Q23" s="188"/>
      <c r="R23" s="189"/>
      <c r="S23" s="184"/>
      <c r="T23" s="184"/>
      <c r="U23" s="190"/>
      <c r="V23" s="190"/>
      <c r="W23" s="187"/>
    </row>
    <row r="24" spans="1:26" customFormat="1" ht="15.75" customHeight="1" x14ac:dyDescent="0.25">
      <c r="A24" s="1807" t="s">
        <v>359</v>
      </c>
      <c r="B24" s="1808"/>
      <c r="C24" s="1808"/>
      <c r="D24" s="1808"/>
      <c r="E24" s="1811"/>
      <c r="F24" s="192">
        <v>312.90999999999997</v>
      </c>
      <c r="G24" s="751"/>
      <c r="H24" s="751"/>
      <c r="I24" s="751"/>
      <c r="J24" s="520"/>
      <c r="K24" s="193"/>
      <c r="L24" s="67"/>
      <c r="M24" s="67"/>
      <c r="N24" s="67"/>
      <c r="O24" s="67"/>
      <c r="P24" s="67"/>
      <c r="Q24" s="194"/>
      <c r="R24" s="195"/>
      <c r="S24" s="752"/>
      <c r="T24" s="64"/>
      <c r="U24" s="64"/>
      <c r="V24" s="64"/>
      <c r="W24" s="67"/>
    </row>
    <row r="25" spans="1:26" s="736" customFormat="1" ht="26.25" customHeight="1" x14ac:dyDescent="0.25">
      <c r="A25" s="737"/>
      <c r="B25" s="1810" t="s">
        <v>360</v>
      </c>
      <c r="C25" s="1810"/>
      <c r="D25" s="1810"/>
      <c r="E25" s="1810"/>
      <c r="F25" s="1810"/>
      <c r="G25" s="1810"/>
      <c r="H25" s="1810"/>
      <c r="I25" s="1810"/>
      <c r="J25" s="1810"/>
      <c r="K25" s="1810"/>
      <c r="L25" s="1810"/>
      <c r="M25" s="1810"/>
      <c r="N25" s="1810"/>
      <c r="O25" s="1810"/>
      <c r="P25" s="1810"/>
      <c r="Q25" s="1810"/>
      <c r="R25" s="1810"/>
      <c r="S25" s="1810"/>
      <c r="T25" s="1810"/>
      <c r="U25" s="1810"/>
      <c r="V25" s="1810"/>
      <c r="W25" s="1810"/>
      <c r="X25" s="737"/>
      <c r="Y25" s="737"/>
      <c r="Z25" s="737"/>
    </row>
    <row r="26" spans="1:26" ht="47.25" x14ac:dyDescent="0.25">
      <c r="A26" s="635">
        <v>7</v>
      </c>
      <c r="B26" s="146">
        <v>171</v>
      </c>
      <c r="C26" s="146">
        <v>12</v>
      </c>
      <c r="D26" s="157">
        <v>2</v>
      </c>
      <c r="E26" s="158" t="s">
        <v>337</v>
      </c>
      <c r="F26" s="156">
        <v>45.5</v>
      </c>
      <c r="G26" s="331" t="s">
        <v>30</v>
      </c>
      <c r="H26" s="775"/>
      <c r="I26" s="196" t="s">
        <v>49</v>
      </c>
      <c r="J26" s="196" t="s">
        <v>1521</v>
      </c>
      <c r="K26" s="153">
        <v>80000</v>
      </c>
      <c r="L26" s="154">
        <v>3640000</v>
      </c>
      <c r="M26" s="197"/>
      <c r="N26" s="197"/>
      <c r="O26" s="721" t="s">
        <v>339</v>
      </c>
      <c r="P26" s="153">
        <v>80220</v>
      </c>
      <c r="Q26" s="154">
        <v>3650000</v>
      </c>
      <c r="R26" s="155">
        <v>1</v>
      </c>
      <c r="S26" s="2" t="s">
        <v>342</v>
      </c>
      <c r="T26" s="742"/>
      <c r="U26" s="64" t="s">
        <v>1352</v>
      </c>
      <c r="V26" s="743" t="s">
        <v>341</v>
      </c>
      <c r="W26" s="744" t="s">
        <v>1498</v>
      </c>
    </row>
    <row r="27" spans="1:26" ht="24.75" customHeight="1" x14ac:dyDescent="0.25">
      <c r="A27" s="635">
        <v>8</v>
      </c>
      <c r="B27" s="146">
        <v>174</v>
      </c>
      <c r="C27" s="146"/>
      <c r="D27" s="157">
        <v>2</v>
      </c>
      <c r="E27" s="158" t="s">
        <v>337</v>
      </c>
      <c r="F27" s="156">
        <v>74.599999999999994</v>
      </c>
      <c r="G27" s="331" t="s">
        <v>30</v>
      </c>
      <c r="H27" s="148"/>
      <c r="I27" s="149" t="s">
        <v>49</v>
      </c>
      <c r="J27" s="149" t="s">
        <v>1296</v>
      </c>
      <c r="K27" s="153">
        <v>85000</v>
      </c>
      <c r="L27" s="154">
        <v>6340999.9999999991</v>
      </c>
      <c r="M27" s="152"/>
      <c r="N27" s="152"/>
      <c r="O27" s="721" t="s">
        <v>339</v>
      </c>
      <c r="P27" s="153">
        <v>85000</v>
      </c>
      <c r="Q27" s="154">
        <v>6340999.9999999991</v>
      </c>
      <c r="R27" s="155">
        <v>1</v>
      </c>
      <c r="S27" s="2" t="s">
        <v>342</v>
      </c>
      <c r="T27" s="742"/>
      <c r="U27" s="601"/>
      <c r="V27" s="743" t="s">
        <v>341</v>
      </c>
    </row>
    <row r="28" spans="1:26" ht="47.25" x14ac:dyDescent="0.25">
      <c r="A28" s="635">
        <v>9</v>
      </c>
      <c r="B28" s="146">
        <v>176</v>
      </c>
      <c r="C28" s="146">
        <v>9</v>
      </c>
      <c r="D28" s="157">
        <v>2</v>
      </c>
      <c r="E28" s="158" t="s">
        <v>337</v>
      </c>
      <c r="F28" s="156">
        <v>31.9</v>
      </c>
      <c r="G28" s="331" t="s">
        <v>30</v>
      </c>
      <c r="H28" s="148"/>
      <c r="I28" s="149" t="s">
        <v>101</v>
      </c>
      <c r="J28" s="65" t="s">
        <v>1522</v>
      </c>
      <c r="K28" s="153">
        <v>95000</v>
      </c>
      <c r="L28" s="154">
        <v>3030500</v>
      </c>
      <c r="M28" s="197"/>
      <c r="N28" s="197"/>
      <c r="O28" s="721" t="s">
        <v>339</v>
      </c>
      <c r="P28" s="153">
        <v>94044</v>
      </c>
      <c r="Q28" s="154">
        <v>3000000</v>
      </c>
      <c r="R28" s="155">
        <v>1</v>
      </c>
      <c r="S28" s="2" t="s">
        <v>342</v>
      </c>
      <c r="T28" s="742"/>
      <c r="U28" s="195" t="s">
        <v>361</v>
      </c>
      <c r="V28" s="743" t="s">
        <v>341</v>
      </c>
    </row>
    <row r="29" spans="1:26" ht="18" customHeight="1" x14ac:dyDescent="0.25">
      <c r="A29" s="635">
        <v>10</v>
      </c>
      <c r="B29" s="146">
        <v>177</v>
      </c>
      <c r="C29" s="146"/>
      <c r="D29" s="157">
        <v>2</v>
      </c>
      <c r="E29" s="158" t="s">
        <v>337</v>
      </c>
      <c r="F29" s="156">
        <v>36.6</v>
      </c>
      <c r="G29" s="331" t="s">
        <v>30</v>
      </c>
      <c r="H29" s="599"/>
      <c r="I29" s="196"/>
      <c r="J29" s="149"/>
      <c r="K29" s="153">
        <v>95000</v>
      </c>
      <c r="L29" s="154">
        <v>3477000</v>
      </c>
      <c r="M29" s="152"/>
      <c r="N29" s="152"/>
      <c r="O29" s="721" t="s">
        <v>339</v>
      </c>
      <c r="P29" s="153">
        <v>95628</v>
      </c>
      <c r="Q29" s="154">
        <v>3500000</v>
      </c>
      <c r="R29" s="155">
        <v>1</v>
      </c>
      <c r="S29" s="2" t="s">
        <v>342</v>
      </c>
      <c r="T29" s="742"/>
      <c r="U29" s="195" t="s">
        <v>1499</v>
      </c>
      <c r="V29" s="743" t="s">
        <v>341</v>
      </c>
    </row>
    <row r="30" spans="1:26" s="199" customFormat="1" ht="31.5" x14ac:dyDescent="0.25">
      <c r="A30" s="635">
        <v>11</v>
      </c>
      <c r="B30" s="146" t="s">
        <v>362</v>
      </c>
      <c r="C30" s="146"/>
      <c r="D30" s="157">
        <v>2</v>
      </c>
      <c r="E30" s="158" t="s">
        <v>337</v>
      </c>
      <c r="F30" s="156">
        <v>59</v>
      </c>
      <c r="G30" s="331" t="s">
        <v>30</v>
      </c>
      <c r="H30" s="599"/>
      <c r="I30" s="196" t="s">
        <v>49</v>
      </c>
      <c r="J30" s="196" t="s">
        <v>1265</v>
      </c>
      <c r="K30" s="153">
        <v>90000</v>
      </c>
      <c r="L30" s="154">
        <v>5310000</v>
      </c>
      <c r="M30" s="198"/>
      <c r="N30" s="198"/>
      <c r="O30" s="721" t="s">
        <v>339</v>
      </c>
      <c r="P30" s="153">
        <v>90000</v>
      </c>
      <c r="Q30" s="154">
        <v>5310000</v>
      </c>
      <c r="R30" s="155">
        <v>1</v>
      </c>
      <c r="S30" s="2" t="s">
        <v>342</v>
      </c>
      <c r="T30" s="745"/>
      <c r="U30" s="195"/>
      <c r="V30" s="743" t="s">
        <v>341</v>
      </c>
      <c r="W30" s="746"/>
    </row>
    <row r="31" spans="1:26" ht="73.5" customHeight="1" x14ac:dyDescent="0.25">
      <c r="A31" s="635">
        <v>12</v>
      </c>
      <c r="B31" s="146">
        <v>169</v>
      </c>
      <c r="C31" s="146"/>
      <c r="D31" s="157">
        <v>2</v>
      </c>
      <c r="E31" s="158" t="s">
        <v>337</v>
      </c>
      <c r="F31" s="156">
        <v>26.2</v>
      </c>
      <c r="G31" s="331" t="s">
        <v>30</v>
      </c>
      <c r="H31" s="148"/>
      <c r="I31" s="149" t="s">
        <v>185</v>
      </c>
      <c r="J31" s="149" t="s">
        <v>1565</v>
      </c>
      <c r="K31" s="153">
        <v>95000</v>
      </c>
      <c r="L31" s="154">
        <v>2489000</v>
      </c>
      <c r="M31" s="152"/>
      <c r="N31" s="152"/>
      <c r="O31" s="721" t="s">
        <v>339</v>
      </c>
      <c r="P31" s="153">
        <v>95000</v>
      </c>
      <c r="Q31" s="154">
        <v>2489000</v>
      </c>
      <c r="R31" s="155">
        <v>1</v>
      </c>
      <c r="S31" s="2" t="s">
        <v>363</v>
      </c>
      <c r="T31" s="742"/>
      <c r="U31" s="64"/>
      <c r="V31" s="743"/>
    </row>
    <row r="32" spans="1:26" s="163" customFormat="1" ht="26.25" customHeight="1" x14ac:dyDescent="0.25">
      <c r="A32" s="739"/>
      <c r="B32" s="1805" t="s">
        <v>364</v>
      </c>
      <c r="C32" s="1805"/>
      <c r="D32" s="1805"/>
      <c r="E32" s="1805"/>
      <c r="F32" s="1805"/>
      <c r="G32" s="1805"/>
      <c r="H32" s="1805"/>
      <c r="I32" s="1805"/>
      <c r="J32" s="1805"/>
      <c r="K32" s="143"/>
      <c r="L32" s="143"/>
      <c r="M32" s="143"/>
      <c r="N32" s="143"/>
      <c r="O32" s="162"/>
      <c r="P32" s="162"/>
      <c r="Q32" s="162"/>
      <c r="R32" s="162"/>
      <c r="S32" s="162"/>
      <c r="T32" s="162"/>
      <c r="U32" s="162"/>
      <c r="V32" s="162"/>
      <c r="W32" s="243"/>
      <c r="X32" s="143"/>
    </row>
    <row r="33" spans="1:24" ht="31.5" x14ac:dyDescent="0.25">
      <c r="A33" s="1802"/>
      <c r="B33" s="173">
        <v>168</v>
      </c>
      <c r="C33" s="755"/>
      <c r="D33" s="1799">
        <v>2</v>
      </c>
      <c r="E33" s="1799" t="s">
        <v>337</v>
      </c>
      <c r="F33" s="166">
        <v>19.7</v>
      </c>
      <c r="G33" s="165" t="s">
        <v>346</v>
      </c>
      <c r="H33" s="165"/>
      <c r="I33" s="165"/>
      <c r="J33" s="165"/>
      <c r="K33" s="200"/>
      <c r="L33" s="201"/>
      <c r="M33" s="202"/>
      <c r="N33" s="202"/>
      <c r="O33" s="202"/>
      <c r="P33" s="167">
        <v>45000</v>
      </c>
      <c r="Q33" s="179"/>
      <c r="R33" s="168">
        <v>1</v>
      </c>
      <c r="S33" s="169" t="s">
        <v>365</v>
      </c>
      <c r="T33" s="170"/>
      <c r="U33" s="180"/>
      <c r="V33" s="171"/>
      <c r="W33" s="240"/>
    </row>
    <row r="34" spans="1:24" s="199" customFormat="1" x14ac:dyDescent="0.25">
      <c r="A34" s="1803"/>
      <c r="B34" s="173">
        <v>170</v>
      </c>
      <c r="C34" s="755"/>
      <c r="D34" s="1800"/>
      <c r="E34" s="1800"/>
      <c r="F34" s="166">
        <v>95.1</v>
      </c>
      <c r="G34" s="165" t="s">
        <v>346</v>
      </c>
      <c r="H34" s="204"/>
      <c r="I34" s="204"/>
      <c r="J34" s="204"/>
      <c r="K34" s="205"/>
      <c r="L34" s="206"/>
      <c r="M34" s="207"/>
      <c r="N34" s="207"/>
      <c r="O34" s="207"/>
      <c r="P34" s="167">
        <v>45000</v>
      </c>
      <c r="Q34" s="182"/>
      <c r="R34" s="168">
        <v>1</v>
      </c>
      <c r="S34" s="169" t="s">
        <v>353</v>
      </c>
      <c r="T34" s="183"/>
      <c r="U34" s="183"/>
      <c r="V34" s="727"/>
      <c r="W34" s="750"/>
    </row>
    <row r="35" spans="1:24" ht="41.25" customHeight="1" x14ac:dyDescent="0.25">
      <c r="A35" s="1803"/>
      <c r="B35" s="173">
        <v>172</v>
      </c>
      <c r="C35" s="755"/>
      <c r="D35" s="1800"/>
      <c r="E35" s="1800"/>
      <c r="F35" s="166">
        <v>4.5999999999999996</v>
      </c>
      <c r="G35" s="165" t="s">
        <v>346</v>
      </c>
      <c r="H35" s="165"/>
      <c r="I35" s="165"/>
      <c r="J35" s="165"/>
      <c r="K35" s="200"/>
      <c r="L35" s="201"/>
      <c r="M35" s="202"/>
      <c r="N35" s="202"/>
      <c r="O35" s="202"/>
      <c r="P35" s="167">
        <v>45000</v>
      </c>
      <c r="Q35" s="179"/>
      <c r="R35" s="168">
        <v>1</v>
      </c>
      <c r="S35" s="169" t="s">
        <v>349</v>
      </c>
      <c r="T35" s="170"/>
      <c r="U35" s="208"/>
      <c r="V35" s="728"/>
      <c r="W35" s="240"/>
    </row>
    <row r="36" spans="1:24" s="210" customFormat="1" ht="41.25" customHeight="1" x14ac:dyDescent="0.25">
      <c r="A36" s="1803"/>
      <c r="B36" s="173">
        <v>173</v>
      </c>
      <c r="C36" s="755"/>
      <c r="D36" s="1800"/>
      <c r="E36" s="1800"/>
      <c r="F36" s="166">
        <v>4</v>
      </c>
      <c r="G36" s="165" t="s">
        <v>346</v>
      </c>
      <c r="H36" s="165"/>
      <c r="I36" s="165"/>
      <c r="J36" s="165"/>
      <c r="K36" s="200"/>
      <c r="L36" s="201"/>
      <c r="M36" s="202"/>
      <c r="N36" s="202"/>
      <c r="O36" s="202"/>
      <c r="P36" s="167">
        <v>45000</v>
      </c>
      <c r="Q36" s="179"/>
      <c r="R36" s="168">
        <v>1</v>
      </c>
      <c r="S36" s="169" t="s">
        <v>346</v>
      </c>
      <c r="T36" s="209"/>
      <c r="U36" s="170"/>
      <c r="V36" s="724"/>
      <c r="W36" s="240"/>
    </row>
    <row r="37" spans="1:24" x14ac:dyDescent="0.25">
      <c r="A37" s="1803"/>
      <c r="B37" s="173">
        <v>175</v>
      </c>
      <c r="C37" s="755"/>
      <c r="D37" s="1800"/>
      <c r="E37" s="1800"/>
      <c r="F37" s="166">
        <v>7.4</v>
      </c>
      <c r="G37" s="165" t="s">
        <v>346</v>
      </c>
      <c r="H37" s="165"/>
      <c r="I37" s="165"/>
      <c r="J37" s="165"/>
      <c r="K37" s="200"/>
      <c r="L37" s="201"/>
      <c r="M37" s="202"/>
      <c r="N37" s="202"/>
      <c r="O37" s="202"/>
      <c r="P37" s="167">
        <v>45000</v>
      </c>
      <c r="Q37" s="179"/>
      <c r="R37" s="168">
        <v>1</v>
      </c>
      <c r="S37" s="169" t="s">
        <v>349</v>
      </c>
      <c r="T37" s="170"/>
      <c r="U37" s="171"/>
      <c r="V37" s="724"/>
      <c r="W37" s="240"/>
    </row>
    <row r="38" spans="1:24" s="199" customFormat="1" x14ac:dyDescent="0.25">
      <c r="A38" s="1804"/>
      <c r="B38" s="173">
        <v>178</v>
      </c>
      <c r="C38" s="755"/>
      <c r="D38" s="1801"/>
      <c r="E38" s="1801"/>
      <c r="F38" s="166">
        <v>16</v>
      </c>
      <c r="G38" s="165" t="s">
        <v>346</v>
      </c>
      <c r="H38" s="204"/>
      <c r="I38" s="204"/>
      <c r="J38" s="204"/>
      <c r="K38" s="211"/>
      <c r="L38" s="212"/>
      <c r="M38" s="207"/>
      <c r="N38" s="207"/>
      <c r="O38" s="207"/>
      <c r="P38" s="167">
        <v>45000</v>
      </c>
      <c r="Q38" s="213"/>
      <c r="R38" s="168">
        <v>1</v>
      </c>
      <c r="S38" s="169" t="s">
        <v>346</v>
      </c>
      <c r="T38" s="183"/>
      <c r="U38" s="214"/>
      <c r="V38" s="729"/>
      <c r="W38" s="750"/>
    </row>
    <row r="39" spans="1:24" customFormat="1" x14ac:dyDescent="0.25">
      <c r="A39" s="1793" t="s">
        <v>1497</v>
      </c>
      <c r="B39" s="1794"/>
      <c r="C39" s="1794"/>
      <c r="D39" s="1794"/>
      <c r="E39" s="1795"/>
      <c r="F39" s="166">
        <v>146.80000000000001</v>
      </c>
      <c r="G39" s="165"/>
      <c r="H39" s="190"/>
      <c r="I39" s="215"/>
      <c r="J39" s="216"/>
      <c r="K39" s="186"/>
      <c r="L39" s="187"/>
      <c r="M39" s="187"/>
      <c r="N39" s="187"/>
      <c r="O39" s="187"/>
      <c r="P39" s="187"/>
      <c r="Q39" s="188"/>
      <c r="R39" s="189"/>
      <c r="S39" s="184"/>
      <c r="T39" s="184"/>
      <c r="U39" s="190"/>
      <c r="V39" s="190"/>
      <c r="W39" s="187"/>
    </row>
    <row r="40" spans="1:24" customFormat="1" ht="18" customHeight="1" x14ac:dyDescent="0.25">
      <c r="A40" s="1807" t="s">
        <v>366</v>
      </c>
      <c r="B40" s="1808"/>
      <c r="C40" s="1808"/>
      <c r="D40" s="1808"/>
      <c r="E40" s="1808"/>
      <c r="F40" s="217">
        <v>420.59999999999991</v>
      </c>
      <c r="G40" s="2"/>
      <c r="H40" s="2"/>
      <c r="I40" s="2"/>
      <c r="J40" s="2"/>
      <c r="K40" s="218"/>
      <c r="L40" s="67"/>
      <c r="M40" s="67"/>
      <c r="N40" s="67"/>
      <c r="O40" s="67"/>
      <c r="P40" s="191">
        <v>75000</v>
      </c>
      <c r="Q40" s="219">
        <v>31544999.999999993</v>
      </c>
      <c r="R40" s="64"/>
      <c r="S40" s="752"/>
      <c r="T40" s="64"/>
      <c r="U40" s="64"/>
      <c r="V40" s="64"/>
      <c r="W40" s="67"/>
    </row>
    <row r="41" spans="1:24" s="141" customFormat="1" ht="26.25" customHeight="1" x14ac:dyDescent="0.25">
      <c r="A41" s="738"/>
      <c r="B41" s="1806" t="s">
        <v>367</v>
      </c>
      <c r="C41" s="1806"/>
      <c r="D41" s="1806"/>
      <c r="E41" s="1806"/>
      <c r="F41" s="1806"/>
      <c r="G41" s="1806"/>
      <c r="H41" s="1806"/>
      <c r="I41" s="1806"/>
      <c r="J41" s="1806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734"/>
      <c r="X41" s="142"/>
    </row>
    <row r="42" spans="1:24" x14ac:dyDescent="0.25">
      <c r="A42" s="635">
        <v>13</v>
      </c>
      <c r="B42" s="146" t="s">
        <v>369</v>
      </c>
      <c r="C42" s="146"/>
      <c r="D42" s="220">
        <v>2</v>
      </c>
      <c r="E42" s="221" t="s">
        <v>368</v>
      </c>
      <c r="F42" s="156">
        <v>71.5</v>
      </c>
      <c r="G42" s="331" t="s">
        <v>30</v>
      </c>
      <c r="H42" s="222"/>
      <c r="I42" s="223" t="s">
        <v>49</v>
      </c>
      <c r="J42" s="223" t="s">
        <v>1257</v>
      </c>
      <c r="K42" s="224"/>
      <c r="L42" s="225"/>
      <c r="M42" s="152"/>
      <c r="N42" s="152"/>
      <c r="O42" s="721" t="s">
        <v>339</v>
      </c>
      <c r="P42" s="226">
        <v>80000</v>
      </c>
      <c r="Q42" s="227">
        <v>5720000</v>
      </c>
      <c r="R42" s="155">
        <v>1</v>
      </c>
      <c r="S42" s="2" t="s">
        <v>370</v>
      </c>
      <c r="T42" s="747"/>
      <c r="U42" s="601"/>
      <c r="V42" s="743"/>
    </row>
    <row r="43" spans="1:24" s="199" customFormat="1" x14ac:dyDescent="0.25">
      <c r="A43" s="635">
        <v>14</v>
      </c>
      <c r="B43" s="146">
        <v>185</v>
      </c>
      <c r="C43" s="146"/>
      <c r="D43" s="223">
        <v>2</v>
      </c>
      <c r="E43" s="228" t="s">
        <v>368</v>
      </c>
      <c r="F43" s="156">
        <v>55.4</v>
      </c>
      <c r="G43" s="331" t="s">
        <v>30</v>
      </c>
      <c r="H43" s="222"/>
      <c r="I43" s="223" t="s">
        <v>49</v>
      </c>
      <c r="J43" s="223" t="s">
        <v>1257</v>
      </c>
      <c r="K43" s="229"/>
      <c r="L43" s="230"/>
      <c r="M43" s="231"/>
      <c r="N43" s="231"/>
      <c r="O43" s="721" t="s">
        <v>339</v>
      </c>
      <c r="P43" s="226">
        <v>90000</v>
      </c>
      <c r="Q43" s="227">
        <v>4986000</v>
      </c>
      <c r="R43" s="155">
        <v>1</v>
      </c>
      <c r="S43" s="2" t="s">
        <v>370</v>
      </c>
      <c r="U43" s="748"/>
      <c r="V43" s="748"/>
      <c r="W43" s="746"/>
    </row>
    <row r="44" spans="1:24" s="199" customFormat="1" x14ac:dyDescent="0.25">
      <c r="A44" s="635">
        <v>15</v>
      </c>
      <c r="B44" s="146">
        <v>186</v>
      </c>
      <c r="C44" s="146"/>
      <c r="D44" s="144">
        <v>2</v>
      </c>
      <c r="E44" s="145" t="s">
        <v>368</v>
      </c>
      <c r="F44" s="156">
        <v>89.7</v>
      </c>
      <c r="G44" s="331" t="s">
        <v>30</v>
      </c>
      <c r="H44" s="222"/>
      <c r="I44" s="223" t="s">
        <v>49</v>
      </c>
      <c r="J44" s="223" t="s">
        <v>1257</v>
      </c>
      <c r="K44" s="150"/>
      <c r="L44" s="151"/>
      <c r="M44" s="152"/>
      <c r="N44" s="152"/>
      <c r="O44" s="721" t="s">
        <v>339</v>
      </c>
      <c r="P44" s="226">
        <v>85574</v>
      </c>
      <c r="Q44" s="227">
        <v>7176000</v>
      </c>
      <c r="R44" s="155">
        <v>1</v>
      </c>
      <c r="S44" s="2" t="s">
        <v>370</v>
      </c>
      <c r="T44" s="742"/>
      <c r="U44" s="601"/>
      <c r="V44" s="743" t="s">
        <v>341</v>
      </c>
      <c r="W44" s="746"/>
    </row>
    <row r="45" spans="1:24" ht="48" customHeight="1" x14ac:dyDescent="0.25">
      <c r="A45" s="635">
        <v>16</v>
      </c>
      <c r="B45" s="146">
        <v>187</v>
      </c>
      <c r="C45" s="146"/>
      <c r="D45" s="157">
        <v>2</v>
      </c>
      <c r="E45" s="158" t="s">
        <v>368</v>
      </c>
      <c r="F45" s="156">
        <v>79.099999999999994</v>
      </c>
      <c r="G45" s="331" t="s">
        <v>30</v>
      </c>
      <c r="H45" s="222"/>
      <c r="I45" s="223" t="s">
        <v>49</v>
      </c>
      <c r="J45" s="223" t="s">
        <v>1257</v>
      </c>
      <c r="K45" s="150"/>
      <c r="L45" s="151"/>
      <c r="M45" s="152"/>
      <c r="N45" s="152"/>
      <c r="O45" s="721" t="s">
        <v>339</v>
      </c>
      <c r="P45" s="226">
        <v>80000</v>
      </c>
      <c r="Q45" s="227">
        <f t="shared" ref="Q45:Q50" si="1">P45*F45</f>
        <v>6328000</v>
      </c>
      <c r="R45" s="155">
        <v>1</v>
      </c>
      <c r="S45" s="2" t="s">
        <v>370</v>
      </c>
      <c r="T45" s="742"/>
      <c r="U45" s="601"/>
      <c r="V45" s="743" t="s">
        <v>341</v>
      </c>
    </row>
    <row r="46" spans="1:24" ht="48" customHeight="1" x14ac:dyDescent="0.25">
      <c r="A46" s="635">
        <v>17</v>
      </c>
      <c r="B46" s="146">
        <v>202</v>
      </c>
      <c r="C46" s="146"/>
      <c r="D46" s="157">
        <v>2</v>
      </c>
      <c r="E46" s="158" t="s">
        <v>368</v>
      </c>
      <c r="F46" s="156">
        <v>56.1</v>
      </c>
      <c r="G46" s="331" t="s">
        <v>30</v>
      </c>
      <c r="H46" s="222"/>
      <c r="I46" s="223" t="s">
        <v>49</v>
      </c>
      <c r="J46" s="223" t="s">
        <v>1257</v>
      </c>
      <c r="K46" s="150"/>
      <c r="L46" s="151"/>
      <c r="M46" s="152"/>
      <c r="N46" s="152"/>
      <c r="O46" s="721" t="s">
        <v>339</v>
      </c>
      <c r="P46" s="226">
        <v>85000</v>
      </c>
      <c r="Q46" s="227">
        <f t="shared" si="1"/>
        <v>4768500</v>
      </c>
      <c r="R46" s="155">
        <v>1</v>
      </c>
      <c r="S46" s="2" t="s">
        <v>370</v>
      </c>
      <c r="T46" s="742"/>
      <c r="U46" s="601"/>
      <c r="V46" s="743" t="s">
        <v>341</v>
      </c>
    </row>
    <row r="47" spans="1:24" s="246" customFormat="1" x14ac:dyDescent="0.25">
      <c r="A47" s="244">
        <v>18</v>
      </c>
      <c r="B47" s="173">
        <v>197</v>
      </c>
      <c r="C47" s="173"/>
      <c r="D47" s="733">
        <v>2</v>
      </c>
      <c r="E47" s="235" t="s">
        <v>368</v>
      </c>
      <c r="F47" s="166">
        <v>21</v>
      </c>
      <c r="G47" s="165"/>
      <c r="H47" s="165"/>
      <c r="I47" s="165"/>
      <c r="J47" s="165"/>
      <c r="K47" s="200"/>
      <c r="L47" s="758"/>
      <c r="M47" s="202"/>
      <c r="N47" s="202"/>
      <c r="O47" s="760" t="s">
        <v>339</v>
      </c>
      <c r="P47" s="236">
        <v>95000</v>
      </c>
      <c r="Q47" s="759">
        <f t="shared" si="1"/>
        <v>1995000</v>
      </c>
      <c r="R47" s="168">
        <v>1</v>
      </c>
      <c r="S47" s="169" t="s">
        <v>370</v>
      </c>
      <c r="T47" s="170"/>
      <c r="U47" s="171"/>
      <c r="V47" s="724" t="s">
        <v>341</v>
      </c>
      <c r="W47" s="240"/>
    </row>
    <row r="48" spans="1:24" ht="47.25" customHeight="1" x14ac:dyDescent="0.25">
      <c r="A48" s="635">
        <v>19</v>
      </c>
      <c r="B48" s="146">
        <v>189</v>
      </c>
      <c r="C48" s="146"/>
      <c r="D48" s="157">
        <v>2</v>
      </c>
      <c r="E48" s="158" t="s">
        <v>368</v>
      </c>
      <c r="F48" s="156">
        <v>28.8</v>
      </c>
      <c r="G48" s="245" t="s">
        <v>30</v>
      </c>
      <c r="H48" s="148"/>
      <c r="I48" s="149" t="s">
        <v>101</v>
      </c>
      <c r="J48" s="233" t="s">
        <v>371</v>
      </c>
      <c r="K48" s="150"/>
      <c r="L48" s="151"/>
      <c r="M48" s="152"/>
      <c r="N48" s="152"/>
      <c r="O48" s="721" t="s">
        <v>339</v>
      </c>
      <c r="P48" s="226">
        <v>95000</v>
      </c>
      <c r="Q48" s="227">
        <f t="shared" si="1"/>
        <v>2736000</v>
      </c>
      <c r="R48" s="155">
        <v>1</v>
      </c>
      <c r="S48" s="2" t="s">
        <v>370</v>
      </c>
      <c r="T48" s="742"/>
      <c r="U48" s="601"/>
      <c r="V48" s="743" t="s">
        <v>341</v>
      </c>
    </row>
    <row r="49" spans="1:24" x14ac:dyDescent="0.25">
      <c r="A49" s="635">
        <v>20</v>
      </c>
      <c r="B49" s="146">
        <v>203</v>
      </c>
      <c r="C49" s="146"/>
      <c r="D49" s="157">
        <v>2</v>
      </c>
      <c r="E49" s="158" t="s">
        <v>368</v>
      </c>
      <c r="F49" s="156">
        <v>87.8</v>
      </c>
      <c r="G49" s="331" t="s">
        <v>30</v>
      </c>
      <c r="H49" s="222"/>
      <c r="I49" s="223" t="s">
        <v>49</v>
      </c>
      <c r="J49" s="223" t="s">
        <v>1257</v>
      </c>
      <c r="K49" s="150"/>
      <c r="L49" s="234"/>
      <c r="M49" s="152"/>
      <c r="N49" s="152"/>
      <c r="O49" s="721" t="s">
        <v>339</v>
      </c>
      <c r="P49" s="226">
        <v>80000</v>
      </c>
      <c r="Q49" s="227">
        <f t="shared" si="1"/>
        <v>7024000</v>
      </c>
      <c r="R49" s="155">
        <v>1</v>
      </c>
      <c r="S49" s="2" t="s">
        <v>370</v>
      </c>
      <c r="T49" s="742"/>
      <c r="U49" s="601"/>
      <c r="V49" s="743" t="s">
        <v>341</v>
      </c>
    </row>
    <row r="50" spans="1:24" x14ac:dyDescent="0.25">
      <c r="A50" s="635">
        <v>21</v>
      </c>
      <c r="B50" s="146">
        <v>204</v>
      </c>
      <c r="C50" s="146"/>
      <c r="D50" s="157">
        <v>2</v>
      </c>
      <c r="E50" s="158" t="s">
        <v>368</v>
      </c>
      <c r="F50" s="156">
        <v>86.4</v>
      </c>
      <c r="G50" s="331" t="s">
        <v>30</v>
      </c>
      <c r="H50" s="222"/>
      <c r="I50" s="223" t="s">
        <v>49</v>
      </c>
      <c r="J50" s="223" t="s">
        <v>1257</v>
      </c>
      <c r="K50" s="150"/>
      <c r="L50" s="234"/>
      <c r="M50" s="152"/>
      <c r="N50" s="152"/>
      <c r="O50" s="721" t="s">
        <v>339</v>
      </c>
      <c r="P50" s="226">
        <v>80000</v>
      </c>
      <c r="Q50" s="227">
        <f t="shared" si="1"/>
        <v>6912000</v>
      </c>
      <c r="R50" s="155">
        <v>1</v>
      </c>
      <c r="S50" s="2" t="s">
        <v>370</v>
      </c>
      <c r="T50" s="742"/>
      <c r="U50" s="601"/>
      <c r="V50" s="743" t="s">
        <v>341</v>
      </c>
    </row>
    <row r="51" spans="1:24" s="163" customFormat="1" ht="26.25" customHeight="1" x14ac:dyDescent="0.25">
      <c r="A51" s="753"/>
      <c r="B51" s="1805" t="s">
        <v>372</v>
      </c>
      <c r="C51" s="1805"/>
      <c r="D51" s="1805"/>
      <c r="E51" s="1805"/>
      <c r="F51" s="1805"/>
      <c r="G51" s="1805"/>
      <c r="H51" s="1805"/>
      <c r="I51" s="1805"/>
      <c r="J51" s="1805"/>
      <c r="K51" s="143"/>
      <c r="L51" s="143"/>
      <c r="M51" s="143"/>
      <c r="N51" s="143"/>
      <c r="O51" s="162"/>
      <c r="P51" s="162"/>
      <c r="Q51" s="162"/>
      <c r="R51" s="162"/>
      <c r="S51" s="162"/>
      <c r="T51" s="162"/>
      <c r="U51" s="162"/>
      <c r="V51" s="162"/>
      <c r="W51" s="243"/>
      <c r="X51" s="143"/>
    </row>
    <row r="52" spans="1:24" x14ac:dyDescent="0.25">
      <c r="A52" s="1802"/>
      <c r="B52" s="173">
        <v>484</v>
      </c>
      <c r="C52" s="173"/>
      <c r="D52" s="1799">
        <v>2</v>
      </c>
      <c r="E52" s="1799" t="s">
        <v>368</v>
      </c>
      <c r="F52" s="166">
        <v>3.5</v>
      </c>
      <c r="G52" s="165" t="s">
        <v>346</v>
      </c>
      <c r="H52" s="200"/>
      <c r="I52" s="200"/>
      <c r="J52" s="200"/>
      <c r="K52" s="200"/>
      <c r="L52" s="201"/>
      <c r="M52" s="202"/>
      <c r="N52" s="202"/>
      <c r="O52" s="202"/>
      <c r="P52" s="236">
        <v>45000</v>
      </c>
      <c r="Q52" s="179"/>
      <c r="R52" s="168">
        <v>1</v>
      </c>
      <c r="S52" s="169" t="s">
        <v>353</v>
      </c>
      <c r="T52" s="170"/>
      <c r="U52" s="171"/>
      <c r="V52" s="724"/>
      <c r="W52" s="240"/>
    </row>
    <row r="53" spans="1:24" x14ac:dyDescent="0.25">
      <c r="A53" s="1803"/>
      <c r="B53" s="173">
        <v>190</v>
      </c>
      <c r="C53" s="173"/>
      <c r="D53" s="1800"/>
      <c r="E53" s="1800"/>
      <c r="F53" s="166">
        <v>136.6</v>
      </c>
      <c r="G53" s="165" t="s">
        <v>346</v>
      </c>
      <c r="H53" s="165"/>
      <c r="I53" s="165"/>
      <c r="J53" s="165"/>
      <c r="K53" s="200"/>
      <c r="L53" s="201"/>
      <c r="M53" s="202"/>
      <c r="N53" s="202"/>
      <c r="O53" s="202"/>
      <c r="P53" s="236">
        <v>45000</v>
      </c>
      <c r="Q53" s="179"/>
      <c r="R53" s="168">
        <v>1</v>
      </c>
      <c r="S53" s="169" t="s">
        <v>353</v>
      </c>
      <c r="T53" s="170"/>
      <c r="U53" s="171"/>
      <c r="V53" s="724"/>
      <c r="W53" s="240"/>
    </row>
    <row r="54" spans="1:24" x14ac:dyDescent="0.25">
      <c r="A54" s="1803"/>
      <c r="B54" s="173">
        <v>191</v>
      </c>
      <c r="C54" s="173"/>
      <c r="D54" s="1800"/>
      <c r="E54" s="1800"/>
      <c r="F54" s="166">
        <v>4.8</v>
      </c>
      <c r="G54" s="165" t="s">
        <v>346</v>
      </c>
      <c r="H54" s="165"/>
      <c r="I54" s="165"/>
      <c r="J54" s="165"/>
      <c r="K54" s="200"/>
      <c r="L54" s="201"/>
      <c r="M54" s="202"/>
      <c r="N54" s="202"/>
      <c r="O54" s="202"/>
      <c r="P54" s="236">
        <v>45000</v>
      </c>
      <c r="Q54" s="179"/>
      <c r="R54" s="168">
        <v>1</v>
      </c>
      <c r="S54" s="169" t="s">
        <v>349</v>
      </c>
      <c r="T54" s="170"/>
      <c r="U54" s="171"/>
      <c r="V54" s="724"/>
      <c r="W54" s="240"/>
    </row>
    <row r="55" spans="1:24" ht="47.25" x14ac:dyDescent="0.25">
      <c r="A55" s="1803"/>
      <c r="B55" s="173">
        <v>192</v>
      </c>
      <c r="C55" s="173"/>
      <c r="D55" s="1800"/>
      <c r="E55" s="1800"/>
      <c r="F55" s="166">
        <v>4.0999999999999996</v>
      </c>
      <c r="G55" s="165" t="s">
        <v>346</v>
      </c>
      <c r="H55" s="165"/>
      <c r="I55" s="165"/>
      <c r="J55" s="165"/>
      <c r="K55" s="200"/>
      <c r="L55" s="201"/>
      <c r="M55" s="202"/>
      <c r="N55" s="202"/>
      <c r="O55" s="202"/>
      <c r="P55" s="236">
        <v>45000</v>
      </c>
      <c r="Q55" s="179"/>
      <c r="R55" s="168">
        <v>1</v>
      </c>
      <c r="S55" s="169" t="s">
        <v>373</v>
      </c>
      <c r="T55" s="170"/>
      <c r="U55" s="171"/>
      <c r="V55" s="724"/>
      <c r="W55" s="240"/>
    </row>
    <row r="56" spans="1:24" s="199" customFormat="1" x14ac:dyDescent="0.25">
      <c r="A56" s="1803"/>
      <c r="B56" s="173">
        <v>193</v>
      </c>
      <c r="C56" s="173"/>
      <c r="D56" s="1800"/>
      <c r="E56" s="1800"/>
      <c r="F56" s="166">
        <v>6.2</v>
      </c>
      <c r="G56" s="165" t="s">
        <v>346</v>
      </c>
      <c r="H56" s="204"/>
      <c r="I56" s="204"/>
      <c r="J56" s="204"/>
      <c r="K56" s="211"/>
      <c r="L56" s="212"/>
      <c r="M56" s="207"/>
      <c r="N56" s="207"/>
      <c r="O56" s="207"/>
      <c r="P56" s="236">
        <v>45000</v>
      </c>
      <c r="Q56" s="213"/>
      <c r="R56" s="168">
        <v>1</v>
      </c>
      <c r="S56" s="169" t="s">
        <v>349</v>
      </c>
      <c r="T56" s="237"/>
      <c r="U56" s="183"/>
      <c r="V56" s="727"/>
      <c r="W56" s="750"/>
    </row>
    <row r="57" spans="1:24" ht="31.5" x14ac:dyDescent="0.25">
      <c r="A57" s="1803"/>
      <c r="B57" s="173">
        <v>194</v>
      </c>
      <c r="C57" s="173"/>
      <c r="D57" s="1800"/>
      <c r="E57" s="1800"/>
      <c r="F57" s="166">
        <v>25.3</v>
      </c>
      <c r="G57" s="165" t="s">
        <v>346</v>
      </c>
      <c r="H57" s="181"/>
      <c r="I57" s="181"/>
      <c r="J57" s="181"/>
      <c r="K57" s="181"/>
      <c r="L57" s="238"/>
      <c r="M57" s="239"/>
      <c r="N57" s="239"/>
      <c r="O57" s="239"/>
      <c r="P57" s="236">
        <v>45000</v>
      </c>
      <c r="Q57" s="181"/>
      <c r="R57" s="168">
        <v>1</v>
      </c>
      <c r="S57" s="169" t="s">
        <v>365</v>
      </c>
      <c r="T57" s="181"/>
      <c r="U57" s="240"/>
      <c r="V57" s="730"/>
      <c r="W57" s="240"/>
    </row>
    <row r="58" spans="1:24" ht="47.25" x14ac:dyDescent="0.25">
      <c r="A58" s="1803"/>
      <c r="B58" s="173">
        <v>199</v>
      </c>
      <c r="C58" s="173"/>
      <c r="D58" s="1800"/>
      <c r="E58" s="1800"/>
      <c r="F58" s="166">
        <v>4.0999999999999996</v>
      </c>
      <c r="G58" s="165" t="s">
        <v>346</v>
      </c>
      <c r="H58" s="181"/>
      <c r="I58" s="181"/>
      <c r="J58" s="181"/>
      <c r="K58" s="181"/>
      <c r="L58" s="238"/>
      <c r="M58" s="239"/>
      <c r="N58" s="239"/>
      <c r="O58" s="239"/>
      <c r="P58" s="236">
        <v>45000</v>
      </c>
      <c r="Q58" s="181"/>
      <c r="R58" s="168">
        <v>1</v>
      </c>
      <c r="S58" s="169" t="s">
        <v>373</v>
      </c>
      <c r="T58" s="181"/>
      <c r="U58" s="240"/>
      <c r="V58" s="730"/>
      <c r="W58" s="240"/>
    </row>
    <row r="59" spans="1:24" x14ac:dyDescent="0.25">
      <c r="A59" s="1803"/>
      <c r="B59" s="173">
        <v>200</v>
      </c>
      <c r="C59" s="173"/>
      <c r="D59" s="1800"/>
      <c r="E59" s="1800"/>
      <c r="F59" s="166">
        <v>3</v>
      </c>
      <c r="G59" s="165" t="s">
        <v>346</v>
      </c>
      <c r="H59" s="181"/>
      <c r="I59" s="181"/>
      <c r="J59" s="181"/>
      <c r="K59" s="181"/>
      <c r="L59" s="238"/>
      <c r="M59" s="239"/>
      <c r="N59" s="239"/>
      <c r="O59" s="239"/>
      <c r="P59" s="236">
        <v>45000</v>
      </c>
      <c r="Q59" s="181"/>
      <c r="R59" s="168">
        <v>1</v>
      </c>
      <c r="S59" s="169" t="s">
        <v>349</v>
      </c>
      <c r="T59" s="181"/>
      <c r="U59" s="240"/>
      <c r="V59" s="730"/>
      <c r="W59" s="240"/>
    </row>
    <row r="60" spans="1:24" x14ac:dyDescent="0.25">
      <c r="A60" s="1803"/>
      <c r="B60" s="173">
        <v>201</v>
      </c>
      <c r="C60" s="173"/>
      <c r="D60" s="1800"/>
      <c r="E60" s="1800"/>
      <c r="F60" s="166">
        <v>4.0999999999999996</v>
      </c>
      <c r="G60" s="165" t="s">
        <v>346</v>
      </c>
      <c r="H60" s="181"/>
      <c r="I60" s="181"/>
      <c r="J60" s="181"/>
      <c r="K60" s="181"/>
      <c r="L60" s="238"/>
      <c r="M60" s="239"/>
      <c r="N60" s="239"/>
      <c r="O60" s="239"/>
      <c r="P60" s="236">
        <v>45000</v>
      </c>
      <c r="Q60" s="181"/>
      <c r="R60" s="168">
        <v>1</v>
      </c>
      <c r="S60" s="169" t="s">
        <v>349</v>
      </c>
      <c r="T60" s="181"/>
      <c r="U60" s="240"/>
      <c r="V60" s="730"/>
      <c r="W60" s="240"/>
    </row>
    <row r="61" spans="1:24" x14ac:dyDescent="0.25">
      <c r="A61" s="1803"/>
      <c r="B61" s="173">
        <v>205</v>
      </c>
      <c r="C61" s="173"/>
      <c r="D61" s="1800"/>
      <c r="E61" s="1800"/>
      <c r="F61" s="166">
        <v>18.5</v>
      </c>
      <c r="G61" s="331" t="s">
        <v>30</v>
      </c>
      <c r="H61" s="740"/>
      <c r="I61" s="741" t="s">
        <v>49</v>
      </c>
      <c r="J61" s="741" t="s">
        <v>1257</v>
      </c>
      <c r="K61" s="181"/>
      <c r="L61" s="238"/>
      <c r="M61" s="239"/>
      <c r="N61" s="239"/>
      <c r="O61" s="239"/>
      <c r="P61" s="236">
        <v>45000</v>
      </c>
      <c r="Q61" s="181"/>
      <c r="R61" s="168">
        <v>1</v>
      </c>
      <c r="S61" s="169" t="s">
        <v>358</v>
      </c>
      <c r="T61" s="181"/>
      <c r="U61" s="240"/>
      <c r="V61" s="730"/>
      <c r="W61" s="240"/>
    </row>
    <row r="62" spans="1:24" x14ac:dyDescent="0.25">
      <c r="A62" s="1803"/>
      <c r="B62" s="173">
        <v>206</v>
      </c>
      <c r="C62" s="173"/>
      <c r="D62" s="1800"/>
      <c r="E62" s="1800"/>
      <c r="F62" s="166">
        <v>69.900000000000006</v>
      </c>
      <c r="G62" s="331" t="s">
        <v>30</v>
      </c>
      <c r="H62" s="740"/>
      <c r="I62" s="741" t="s">
        <v>49</v>
      </c>
      <c r="J62" s="741" t="s">
        <v>1257</v>
      </c>
      <c r="K62" s="181"/>
      <c r="L62" s="238"/>
      <c r="M62" s="239"/>
      <c r="N62" s="239"/>
      <c r="O62" s="239"/>
      <c r="P62" s="236">
        <v>45000</v>
      </c>
      <c r="Q62" s="181"/>
      <c r="R62" s="168">
        <v>1</v>
      </c>
      <c r="S62" s="169" t="s">
        <v>353</v>
      </c>
      <c r="T62" s="181"/>
      <c r="U62" s="240"/>
      <c r="V62" s="730"/>
      <c r="W62" s="240"/>
    </row>
    <row r="63" spans="1:24" ht="47.25" x14ac:dyDescent="0.25">
      <c r="A63" s="1803"/>
      <c r="B63" s="173">
        <v>281</v>
      </c>
      <c r="C63" s="173"/>
      <c r="D63" s="1800"/>
      <c r="E63" s="1800"/>
      <c r="F63" s="166">
        <v>37.299999999999997</v>
      </c>
      <c r="G63" s="165" t="s">
        <v>346</v>
      </c>
      <c r="H63" s="181"/>
      <c r="I63" s="181"/>
      <c r="J63" s="181"/>
      <c r="K63" s="181"/>
      <c r="L63" s="238"/>
      <c r="M63" s="239"/>
      <c r="N63" s="239"/>
      <c r="O63" s="239"/>
      <c r="P63" s="236">
        <v>45000</v>
      </c>
      <c r="Q63" s="181"/>
      <c r="R63" s="168">
        <v>1</v>
      </c>
      <c r="S63" s="169" t="s">
        <v>348</v>
      </c>
      <c r="T63" s="181"/>
      <c r="U63" s="240"/>
      <c r="V63" s="730"/>
      <c r="W63" s="240"/>
    </row>
    <row r="64" spans="1:24" x14ac:dyDescent="0.25">
      <c r="A64" s="1804"/>
      <c r="B64" s="173">
        <v>282</v>
      </c>
      <c r="C64" s="173"/>
      <c r="D64" s="1801"/>
      <c r="E64" s="1801"/>
      <c r="F64" s="166">
        <v>16.3</v>
      </c>
      <c r="G64" s="165" t="s">
        <v>346</v>
      </c>
      <c r="H64" s="181"/>
      <c r="I64" s="181"/>
      <c r="J64" s="181"/>
      <c r="K64" s="181"/>
      <c r="L64" s="238"/>
      <c r="M64" s="239"/>
      <c r="N64" s="239"/>
      <c r="O64" s="239"/>
      <c r="P64" s="236">
        <v>45000</v>
      </c>
      <c r="Q64" s="181"/>
      <c r="R64" s="168">
        <v>1</v>
      </c>
      <c r="S64" s="169" t="s">
        <v>347</v>
      </c>
      <c r="T64" s="181"/>
      <c r="U64" s="240"/>
      <c r="V64" s="730"/>
      <c r="W64" s="240"/>
    </row>
    <row r="65" spans="1:24" customFormat="1" x14ac:dyDescent="0.25">
      <c r="A65" s="1793" t="s">
        <v>1497</v>
      </c>
      <c r="B65" s="1794"/>
      <c r="C65" s="1794"/>
      <c r="D65" s="1794"/>
      <c r="E65" s="1795"/>
      <c r="F65" s="166">
        <v>333.70000000000005</v>
      </c>
      <c r="G65" s="754"/>
      <c r="H65" s="184"/>
      <c r="I65" s="236"/>
      <c r="J65" s="241"/>
      <c r="K65" s="242"/>
      <c r="L65" s="187"/>
      <c r="M65" s="187"/>
      <c r="N65" s="187"/>
      <c r="O65" s="187"/>
      <c r="P65" s="187"/>
      <c r="Q65" s="188"/>
      <c r="R65" s="184"/>
      <c r="S65" s="184"/>
      <c r="T65" s="184"/>
      <c r="U65" s="190"/>
      <c r="V65" s="190"/>
      <c r="W65" s="187"/>
    </row>
    <row r="66" spans="1:24" s="161" customFormat="1" ht="26.25" customHeight="1" x14ac:dyDescent="0.25">
      <c r="A66" s="735"/>
      <c r="B66" s="1805" t="s">
        <v>374</v>
      </c>
      <c r="C66" s="1805"/>
      <c r="D66" s="1805"/>
      <c r="E66" s="1805"/>
      <c r="F66" s="1805"/>
      <c r="G66" s="1805"/>
      <c r="H66" s="1805"/>
      <c r="I66" s="1805"/>
      <c r="J66" s="1805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243"/>
      <c r="X66" s="162"/>
    </row>
    <row r="67" spans="1:24" ht="30" x14ac:dyDescent="0.25">
      <c r="A67" s="1802"/>
      <c r="B67" s="173">
        <v>196</v>
      </c>
      <c r="C67" s="164"/>
      <c r="D67" s="1799">
        <v>2</v>
      </c>
      <c r="E67" s="1799" t="s">
        <v>368</v>
      </c>
      <c r="F67" s="166">
        <v>33.700000000000003</v>
      </c>
      <c r="G67" s="245" t="s">
        <v>30</v>
      </c>
      <c r="H67" s="181"/>
      <c r="I67" s="187" t="s">
        <v>375</v>
      </c>
      <c r="J67" s="187" t="s">
        <v>376</v>
      </c>
      <c r="K67" s="246"/>
      <c r="L67" s="247"/>
      <c r="M67" s="248"/>
      <c r="N67" s="248"/>
      <c r="O67" s="239"/>
      <c r="P67" s="236">
        <v>80000</v>
      </c>
      <c r="Q67" s="249">
        <v>2696000</v>
      </c>
      <c r="R67" s="181"/>
      <c r="S67" s="169" t="s">
        <v>342</v>
      </c>
      <c r="T67" s="246"/>
      <c r="U67" s="240"/>
      <c r="V67" s="730"/>
      <c r="W67" s="240"/>
    </row>
    <row r="68" spans="1:24" ht="31.5" x14ac:dyDescent="0.25">
      <c r="A68" s="1803"/>
      <c r="B68" s="173">
        <v>198</v>
      </c>
      <c r="C68" s="164"/>
      <c r="D68" s="1800"/>
      <c r="E68" s="1800"/>
      <c r="F68" s="166">
        <v>10.7</v>
      </c>
      <c r="G68" s="245" t="s">
        <v>30</v>
      </c>
      <c r="H68" s="181"/>
      <c r="I68" s="187" t="s">
        <v>182</v>
      </c>
      <c r="J68" s="187" t="s">
        <v>377</v>
      </c>
      <c r="K68" s="246"/>
      <c r="L68" s="247"/>
      <c r="M68" s="248"/>
      <c r="N68" s="248"/>
      <c r="O68" s="239"/>
      <c r="P68" s="236">
        <v>90000</v>
      </c>
      <c r="Q68" s="249">
        <v>962999.99999999988</v>
      </c>
      <c r="R68" s="181"/>
      <c r="S68" s="169" t="s">
        <v>378</v>
      </c>
      <c r="T68" s="246"/>
      <c r="U68" s="240"/>
      <c r="V68" s="730"/>
      <c r="W68" s="240"/>
    </row>
    <row r="69" spans="1:24" ht="45" x14ac:dyDescent="0.25">
      <c r="A69" s="1803"/>
      <c r="B69" s="173">
        <v>188</v>
      </c>
      <c r="C69" s="164"/>
      <c r="D69" s="1800"/>
      <c r="E69" s="1800"/>
      <c r="F69" s="166">
        <v>33.200000000000003</v>
      </c>
      <c r="G69" s="245" t="s">
        <v>30</v>
      </c>
      <c r="H69" s="181"/>
      <c r="I69" s="187" t="s">
        <v>185</v>
      </c>
      <c r="J69" s="187" t="s">
        <v>379</v>
      </c>
      <c r="K69" s="246"/>
      <c r="L69" s="247"/>
      <c r="M69" s="248"/>
      <c r="N69" s="248"/>
      <c r="O69" s="239"/>
      <c r="P69" s="236">
        <v>80000</v>
      </c>
      <c r="Q69" s="249">
        <v>2656000</v>
      </c>
      <c r="R69" s="181"/>
      <c r="S69" s="169" t="s">
        <v>370</v>
      </c>
      <c r="T69" s="246"/>
      <c r="U69" s="240"/>
      <c r="V69" s="730"/>
      <c r="W69" s="240"/>
    </row>
    <row r="70" spans="1:24" x14ac:dyDescent="0.25">
      <c r="A70" s="1804"/>
      <c r="B70" s="173">
        <v>195</v>
      </c>
      <c r="C70" s="164"/>
      <c r="D70" s="1801"/>
      <c r="E70" s="1801"/>
      <c r="F70" s="166">
        <v>28.6</v>
      </c>
      <c r="G70" s="245" t="s">
        <v>30</v>
      </c>
      <c r="H70" s="181"/>
      <c r="I70" s="187" t="s">
        <v>182</v>
      </c>
      <c r="J70" s="187" t="s">
        <v>380</v>
      </c>
      <c r="K70" s="246"/>
      <c r="L70" s="247"/>
      <c r="M70" s="248"/>
      <c r="N70" s="248"/>
      <c r="O70" s="239"/>
      <c r="P70" s="236">
        <v>90000</v>
      </c>
      <c r="Q70" s="249">
        <v>2574000</v>
      </c>
      <c r="R70" s="181"/>
      <c r="S70" s="169" t="s">
        <v>370</v>
      </c>
      <c r="T70" s="246"/>
      <c r="U70" s="240"/>
      <c r="V70" s="730"/>
      <c r="W70" s="240"/>
    </row>
    <row r="71" spans="1:24" customFormat="1" x14ac:dyDescent="0.25">
      <c r="A71" s="1793" t="s">
        <v>1497</v>
      </c>
      <c r="B71" s="1794"/>
      <c r="C71" s="1794"/>
      <c r="D71" s="1794"/>
      <c r="E71" s="1795"/>
      <c r="F71" s="253">
        <v>106.20000000000002</v>
      </c>
      <c r="G71" s="718"/>
      <c r="H71" s="250"/>
      <c r="I71" s="251"/>
      <c r="J71" s="252"/>
      <c r="K71" s="254"/>
      <c r="L71" s="255"/>
      <c r="M71" s="255"/>
      <c r="N71" s="256"/>
      <c r="O71" s="187"/>
      <c r="P71" s="255"/>
      <c r="Q71" s="256"/>
      <c r="R71" s="250"/>
      <c r="S71" s="250"/>
      <c r="T71" s="250"/>
      <c r="U71" s="190"/>
      <c r="V71" s="190"/>
      <c r="W71" s="187"/>
    </row>
    <row r="72" spans="1:24" s="184" customFormat="1" ht="36" customHeight="1" x14ac:dyDescent="0.25">
      <c r="A72" s="598"/>
      <c r="B72" s="756"/>
      <c r="C72" s="756"/>
      <c r="D72" s="756"/>
      <c r="E72" s="756"/>
      <c r="F72" s="259">
        <v>909.50000000000011</v>
      </c>
      <c r="G72" s="757"/>
      <c r="I72" s="257"/>
      <c r="J72" s="258"/>
      <c r="K72" s="260"/>
      <c r="L72" s="187"/>
      <c r="M72" s="187"/>
      <c r="N72" s="188"/>
      <c r="O72" s="187"/>
      <c r="P72" s="187"/>
      <c r="Q72" s="187"/>
      <c r="V72" s="731"/>
      <c r="W72" s="187"/>
      <c r="X72" s="732"/>
    </row>
  </sheetData>
  <autoFilter ref="B3:X72">
    <filterColumn colId="11" showButton="0"/>
  </autoFilter>
  <mergeCells count="49">
    <mergeCell ref="B32:J32"/>
    <mergeCell ref="W3:W4"/>
    <mergeCell ref="H3:H4"/>
    <mergeCell ref="O3:O4"/>
    <mergeCell ref="G3:G4"/>
    <mergeCell ref="C3:C4"/>
    <mergeCell ref="B11:J11"/>
    <mergeCell ref="B5:J5"/>
    <mergeCell ref="B9:J9"/>
    <mergeCell ref="J3:J4"/>
    <mergeCell ref="R3:R4"/>
    <mergeCell ref="Q3:Q4"/>
    <mergeCell ref="A3:A4"/>
    <mergeCell ref="B25:W25"/>
    <mergeCell ref="A24:E24"/>
    <mergeCell ref="S3:S4"/>
    <mergeCell ref="D3:D4"/>
    <mergeCell ref="E3:E4"/>
    <mergeCell ref="B3:B4"/>
    <mergeCell ref="I3:I4"/>
    <mergeCell ref="F3:F4"/>
    <mergeCell ref="U3:U4"/>
    <mergeCell ref="V3:V4"/>
    <mergeCell ref="K3:K4"/>
    <mergeCell ref="M3:N3"/>
    <mergeCell ref="P3:P4"/>
    <mergeCell ref="T3:T4"/>
    <mergeCell ref="E52:E64"/>
    <mergeCell ref="D67:D70"/>
    <mergeCell ref="A40:E40"/>
    <mergeCell ref="E33:E38"/>
    <mergeCell ref="D33:D38"/>
    <mergeCell ref="A39:E39"/>
    <mergeCell ref="A1:XFD1"/>
    <mergeCell ref="A2:XFD2"/>
    <mergeCell ref="A65:E65"/>
    <mergeCell ref="A71:E71"/>
    <mergeCell ref="D12:D22"/>
    <mergeCell ref="E12:E22"/>
    <mergeCell ref="A12:A22"/>
    <mergeCell ref="A33:A38"/>
    <mergeCell ref="A52:A64"/>
    <mergeCell ref="A67:A70"/>
    <mergeCell ref="E67:E70"/>
    <mergeCell ref="A23:E23"/>
    <mergeCell ref="B66:J66"/>
    <mergeCell ref="B41:J41"/>
    <mergeCell ref="B51:J51"/>
    <mergeCell ref="D52:D64"/>
  </mergeCells>
  <printOptions horizontalCentered="1"/>
  <pageMargins left="0" right="0" top="0.35433070866141736" bottom="0.35433070866141736" header="0.31496062992125984" footer="0.31496062992125984"/>
  <pageSetup paperSize="9" scale="51" fitToHeight="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61"/>
  <sheetViews>
    <sheetView view="pageBreakPreview" zoomScale="70" zoomScaleSheetLayoutView="70" zoomScalePageLayoutView="70" workbookViewId="0">
      <selection activeCell="E39" sqref="E39:G39"/>
    </sheetView>
  </sheetViews>
  <sheetFormatPr defaultColWidth="9.140625" defaultRowHeight="15.75" x14ac:dyDescent="0.25"/>
  <cols>
    <col min="1" max="1" width="3.85546875" style="140" customWidth="1"/>
    <col min="2" max="7" width="22.28515625" style="140" customWidth="1"/>
    <col min="8" max="8" width="20.5703125" style="261" customWidth="1"/>
    <col min="9" max="9" width="12.85546875" style="262" customWidth="1"/>
    <col min="10" max="10" width="10.5703125" style="263" hidden="1" customWidth="1"/>
    <col min="11" max="11" width="10.5703125" style="264" hidden="1" customWidth="1"/>
    <col min="12" max="12" width="15.5703125" style="264" hidden="1" customWidth="1"/>
    <col min="13" max="13" width="18.5703125" style="140" customWidth="1"/>
    <col min="14" max="15" width="20.5703125" style="140" customWidth="1"/>
    <col min="16" max="16" width="18.5703125" style="140" customWidth="1"/>
    <col min="17" max="17" width="11.140625" style="266" hidden="1" customWidth="1"/>
    <col min="18" max="18" width="12.28515625" style="246" hidden="1" customWidth="1"/>
    <col min="19" max="19" width="9.28515625" style="265" customWidth="1"/>
    <col min="20" max="20" width="15.7109375" style="265" customWidth="1"/>
    <col min="21" max="21" width="15.5703125" style="265" customWidth="1"/>
    <col min="22" max="22" width="49.42578125" style="265" customWidth="1"/>
    <col min="23" max="23" width="11.28515625" style="140" customWidth="1"/>
    <col min="24" max="24" width="16" style="140" customWidth="1"/>
    <col min="25" max="16384" width="9.140625" style="140"/>
  </cols>
  <sheetData>
    <row r="1" spans="1:22" s="135" customFormat="1" ht="24" customHeight="1" x14ac:dyDescent="0.35">
      <c r="A1" s="1829" t="s">
        <v>501</v>
      </c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332"/>
      <c r="T1" s="332"/>
      <c r="U1" s="332"/>
      <c r="V1" s="332"/>
    </row>
    <row r="2" spans="1:22" s="135" customFormat="1" ht="24" customHeight="1" x14ac:dyDescent="0.35">
      <c r="A2" s="1824" t="s">
        <v>1506</v>
      </c>
      <c r="B2" s="1824"/>
      <c r="C2" s="1824"/>
      <c r="D2" s="1824"/>
      <c r="E2" s="1824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332"/>
      <c r="T2" s="332"/>
      <c r="U2" s="332"/>
      <c r="V2" s="332"/>
    </row>
    <row r="3" spans="1:22" s="135" customFormat="1" ht="54.75" customHeight="1" x14ac:dyDescent="0.35">
      <c r="A3" s="1831" t="s">
        <v>112</v>
      </c>
      <c r="B3" s="1822" t="s">
        <v>1309</v>
      </c>
      <c r="C3" s="1835" t="s">
        <v>1305</v>
      </c>
      <c r="D3" s="1822" t="s">
        <v>5</v>
      </c>
      <c r="E3" s="1822" t="s">
        <v>122</v>
      </c>
      <c r="F3" s="1822" t="s">
        <v>6</v>
      </c>
      <c r="G3" s="1822" t="s">
        <v>7</v>
      </c>
      <c r="H3" s="1833" t="s">
        <v>326</v>
      </c>
      <c r="I3" s="1835" t="s">
        <v>327</v>
      </c>
      <c r="J3" s="136"/>
      <c r="K3" s="1837" t="s">
        <v>328</v>
      </c>
      <c r="L3" s="1838"/>
      <c r="M3" s="1817" t="s">
        <v>329</v>
      </c>
      <c r="N3" s="1819" t="s">
        <v>330</v>
      </c>
      <c r="O3" s="1827" t="s">
        <v>8</v>
      </c>
      <c r="P3" s="1827" t="s">
        <v>10</v>
      </c>
      <c r="Q3" s="1839" t="s">
        <v>500</v>
      </c>
      <c r="R3" s="1840" t="s">
        <v>332</v>
      </c>
      <c r="S3" s="1825" t="s">
        <v>499</v>
      </c>
      <c r="T3" s="1825" t="s">
        <v>333</v>
      </c>
      <c r="U3" s="630" t="s">
        <v>11</v>
      </c>
      <c r="V3" s="1825" t="s">
        <v>498</v>
      </c>
    </row>
    <row r="4" spans="1:22" ht="111" hidden="1" customHeight="1" x14ac:dyDescent="0.25">
      <c r="A4" s="1832"/>
      <c r="B4" s="1823"/>
      <c r="C4" s="1836"/>
      <c r="D4" s="1823"/>
      <c r="E4" s="1823"/>
      <c r="F4" s="1823"/>
      <c r="G4" s="1823"/>
      <c r="H4" s="1834"/>
      <c r="I4" s="1836"/>
      <c r="J4" s="137" t="s">
        <v>334</v>
      </c>
      <c r="K4" s="138" t="s">
        <v>335</v>
      </c>
      <c r="L4" s="139" t="s">
        <v>330</v>
      </c>
      <c r="M4" s="1817"/>
      <c r="N4" s="1819"/>
      <c r="O4" s="1828"/>
      <c r="P4" s="1828"/>
      <c r="Q4" s="1839"/>
      <c r="R4" s="1840"/>
      <c r="S4" s="1826"/>
      <c r="T4" s="1826"/>
      <c r="U4" s="631"/>
      <c r="V4" s="1826"/>
    </row>
    <row r="5" spans="1:22" ht="48.75" hidden="1" customHeight="1" x14ac:dyDescent="0.25">
      <c r="A5" s="144">
        <v>2</v>
      </c>
      <c r="B5" s="149" t="s">
        <v>497</v>
      </c>
      <c r="C5" s="614" t="s">
        <v>1311</v>
      </c>
      <c r="D5" s="62" t="s">
        <v>28</v>
      </c>
      <c r="E5" s="148"/>
      <c r="F5" s="149"/>
      <c r="G5" s="149"/>
      <c r="H5" s="330">
        <v>126.5</v>
      </c>
      <c r="I5" s="150" t="s">
        <v>339</v>
      </c>
      <c r="J5" s="151">
        <v>103000</v>
      </c>
      <c r="K5" s="152">
        <v>90000</v>
      </c>
      <c r="L5" s="152">
        <v>11385000</v>
      </c>
      <c r="M5" s="155">
        <v>75099</v>
      </c>
      <c r="N5" s="155">
        <v>9500000</v>
      </c>
      <c r="O5" s="312"/>
      <c r="P5" s="155">
        <v>1</v>
      </c>
      <c r="Q5" s="275" t="s">
        <v>413</v>
      </c>
      <c r="R5" s="170"/>
      <c r="S5" s="171" t="s">
        <v>385</v>
      </c>
      <c r="T5" s="180"/>
      <c r="U5" s="171" t="s">
        <v>418</v>
      </c>
      <c r="V5" s="240" t="s">
        <v>496</v>
      </c>
    </row>
    <row r="6" spans="1:22" ht="60.75" hidden="1" customHeight="1" x14ac:dyDescent="0.25">
      <c r="A6" s="144">
        <v>2</v>
      </c>
      <c r="B6" s="149" t="s">
        <v>495</v>
      </c>
      <c r="C6" s="614" t="s">
        <v>1312</v>
      </c>
      <c r="D6" s="62" t="s">
        <v>28</v>
      </c>
      <c r="E6" s="148"/>
      <c r="F6" s="149"/>
      <c r="G6" s="149"/>
      <c r="H6" s="330">
        <v>102.9</v>
      </c>
      <c r="I6" s="150" t="s">
        <v>339</v>
      </c>
      <c r="J6" s="151"/>
      <c r="K6" s="152">
        <v>90000</v>
      </c>
      <c r="L6" s="152">
        <v>9261000</v>
      </c>
      <c r="M6" s="155">
        <v>65000</v>
      </c>
      <c r="N6" s="155">
        <f>M6*H6</f>
        <v>6688500</v>
      </c>
      <c r="O6" s="312"/>
      <c r="P6" s="155">
        <v>1</v>
      </c>
      <c r="Q6" s="275" t="s">
        <v>413</v>
      </c>
      <c r="R6" s="170"/>
      <c r="S6" s="171" t="s">
        <v>385</v>
      </c>
      <c r="T6" s="171" t="s">
        <v>494</v>
      </c>
      <c r="U6" s="171" t="s">
        <v>418</v>
      </c>
      <c r="V6" s="281" t="s">
        <v>493</v>
      </c>
    </row>
    <row r="7" spans="1:22" ht="63" customHeight="1" x14ac:dyDescent="0.25">
      <c r="A7" s="144">
        <v>2</v>
      </c>
      <c r="B7" s="149" t="s">
        <v>492</v>
      </c>
      <c r="C7" s="614" t="s">
        <v>1313</v>
      </c>
      <c r="D7" s="331" t="s">
        <v>30</v>
      </c>
      <c r="E7" s="320">
        <v>43024</v>
      </c>
      <c r="F7" s="149" t="s">
        <v>49</v>
      </c>
      <c r="G7" s="149" t="s">
        <v>491</v>
      </c>
      <c r="H7" s="330">
        <v>89.6</v>
      </c>
      <c r="I7" s="150" t="s">
        <v>339</v>
      </c>
      <c r="J7" s="151">
        <v>103000</v>
      </c>
      <c r="K7" s="152">
        <v>90000</v>
      </c>
      <c r="L7" s="152">
        <v>8063999.9999999991</v>
      </c>
      <c r="M7" s="155">
        <v>72000</v>
      </c>
      <c r="N7" s="155">
        <f>M7*H7</f>
        <v>6451200</v>
      </c>
      <c r="O7" s="282"/>
      <c r="P7" s="155">
        <v>1</v>
      </c>
      <c r="Q7" s="275" t="s">
        <v>413</v>
      </c>
      <c r="R7" s="170"/>
      <c r="S7" s="171" t="s">
        <v>385</v>
      </c>
      <c r="T7" s="171" t="s">
        <v>490</v>
      </c>
      <c r="U7" s="171" t="s">
        <v>418</v>
      </c>
      <c r="V7" s="240" t="s">
        <v>489</v>
      </c>
    </row>
    <row r="8" spans="1:22" ht="48.75" hidden="1" customHeight="1" x14ac:dyDescent="0.25">
      <c r="A8" s="144">
        <v>2</v>
      </c>
      <c r="B8" s="149" t="s">
        <v>488</v>
      </c>
      <c r="C8" s="614" t="s">
        <v>1314</v>
      </c>
      <c r="D8" s="147" t="s">
        <v>28</v>
      </c>
      <c r="E8" s="148"/>
      <c r="F8" s="149"/>
      <c r="G8" s="149"/>
      <c r="H8" s="330">
        <v>176.1</v>
      </c>
      <c r="I8" s="149" t="s">
        <v>339</v>
      </c>
      <c r="J8" s="151">
        <v>108000</v>
      </c>
      <c r="K8" s="152">
        <v>100000</v>
      </c>
      <c r="L8" s="152">
        <v>17610000</v>
      </c>
      <c r="M8" s="155">
        <v>65000</v>
      </c>
      <c r="N8" s="155">
        <f>M8*H8</f>
        <v>11446500</v>
      </c>
      <c r="O8" s="282">
        <v>43251</v>
      </c>
      <c r="P8" s="155">
        <v>1</v>
      </c>
      <c r="Q8" s="275" t="s">
        <v>413</v>
      </c>
      <c r="R8" s="170"/>
      <c r="S8" s="171" t="s">
        <v>385</v>
      </c>
      <c r="T8" s="171" t="s">
        <v>487</v>
      </c>
      <c r="U8" s="171" t="s">
        <v>473</v>
      </c>
      <c r="V8" s="240" t="s">
        <v>486</v>
      </c>
    </row>
    <row r="9" spans="1:22" ht="22.5" hidden="1" customHeight="1" x14ac:dyDescent="0.25">
      <c r="A9" s="329"/>
      <c r="B9" s="273" t="s">
        <v>381</v>
      </c>
      <c r="C9" s="615"/>
      <c r="D9" s="273"/>
      <c r="E9" s="273"/>
      <c r="F9" s="273"/>
      <c r="G9" s="273"/>
      <c r="H9" s="328">
        <f>SUM(H5:H8)</f>
        <v>495.1</v>
      </c>
      <c r="I9" s="273"/>
      <c r="J9" s="310"/>
      <c r="K9" s="309"/>
      <c r="L9" s="309">
        <v>60234000</v>
      </c>
      <c r="M9" s="327"/>
      <c r="N9" s="327">
        <f>SUM(N5:N8)</f>
        <v>34086200</v>
      </c>
      <c r="O9" s="323"/>
      <c r="P9" s="155">
        <v>1</v>
      </c>
      <c r="Q9" s="326"/>
      <c r="R9" s="326"/>
      <c r="S9" s="183"/>
      <c r="T9" s="183"/>
      <c r="U9" s="183"/>
      <c r="V9" s="183"/>
    </row>
    <row r="10" spans="1:22" ht="39.75" hidden="1" customHeight="1" x14ac:dyDescent="0.25">
      <c r="A10" s="144">
        <v>3</v>
      </c>
      <c r="B10" s="149" t="s">
        <v>1258</v>
      </c>
      <c r="C10" s="614" t="s">
        <v>1306</v>
      </c>
      <c r="D10" s="147" t="s">
        <v>28</v>
      </c>
      <c r="E10" s="196"/>
      <c r="F10" s="196"/>
      <c r="G10" s="196"/>
      <c r="H10" s="330">
        <v>20.3</v>
      </c>
      <c r="I10" s="149" t="s">
        <v>339</v>
      </c>
      <c r="J10" s="595"/>
      <c r="K10" s="596"/>
      <c r="L10" s="596"/>
      <c r="M10" s="155">
        <v>65000</v>
      </c>
      <c r="N10" s="155">
        <f t="shared" ref="N10:N15" si="0">M10*H10</f>
        <v>1319500</v>
      </c>
      <c r="O10" s="597"/>
      <c r="P10" s="155">
        <v>1</v>
      </c>
      <c r="Q10" s="326" t="s">
        <v>413</v>
      </c>
      <c r="R10" s="326"/>
      <c r="S10" s="183"/>
      <c r="T10" s="170" t="s">
        <v>473</v>
      </c>
      <c r="U10" s="170" t="s">
        <v>430</v>
      </c>
      <c r="V10" s="281" t="s">
        <v>1262</v>
      </c>
    </row>
    <row r="11" spans="1:22" ht="70.5" hidden="1" customHeight="1" x14ac:dyDescent="0.25">
      <c r="A11" s="157">
        <v>3</v>
      </c>
      <c r="B11" s="149" t="s">
        <v>485</v>
      </c>
      <c r="C11" s="614" t="s">
        <v>1315</v>
      </c>
      <c r="D11" s="147" t="s">
        <v>28</v>
      </c>
      <c r="E11" s="149"/>
      <c r="F11" s="149"/>
      <c r="G11" s="149"/>
      <c r="H11" s="277">
        <v>134.5</v>
      </c>
      <c r="I11" s="150" t="s">
        <v>339</v>
      </c>
      <c r="J11" s="151">
        <v>90000</v>
      </c>
      <c r="K11" s="152">
        <v>85000</v>
      </c>
      <c r="L11" s="152">
        <v>11432500</v>
      </c>
      <c r="M11" s="155">
        <v>65000</v>
      </c>
      <c r="N11" s="155">
        <f t="shared" si="0"/>
        <v>8742500</v>
      </c>
      <c r="O11" s="282"/>
      <c r="P11" s="155">
        <v>1</v>
      </c>
      <c r="Q11" s="275" t="s">
        <v>399</v>
      </c>
      <c r="R11" s="170" t="e">
        <f>(#REF!-Q11)/H11</f>
        <v>#REF!</v>
      </c>
      <c r="S11" s="171" t="s">
        <v>385</v>
      </c>
      <c r="T11" s="171" t="s">
        <v>484</v>
      </c>
      <c r="U11" s="171" t="s">
        <v>398</v>
      </c>
      <c r="V11" s="281" t="s">
        <v>483</v>
      </c>
    </row>
    <row r="12" spans="1:22" ht="47.25" hidden="1" x14ac:dyDescent="0.25">
      <c r="A12" s="157">
        <v>3</v>
      </c>
      <c r="B12" s="149" t="s">
        <v>482</v>
      </c>
      <c r="C12" s="614" t="s">
        <v>1316</v>
      </c>
      <c r="D12" s="147" t="s">
        <v>28</v>
      </c>
      <c r="E12" s="148"/>
      <c r="F12" s="149"/>
      <c r="G12" s="149"/>
      <c r="H12" s="277">
        <v>88.7</v>
      </c>
      <c r="I12" s="150" t="s">
        <v>339</v>
      </c>
      <c r="J12" s="151">
        <v>90000</v>
      </c>
      <c r="K12" s="152">
        <v>85000</v>
      </c>
      <c r="L12" s="152">
        <v>7539500</v>
      </c>
      <c r="M12" s="155">
        <v>72000</v>
      </c>
      <c r="N12" s="155">
        <f t="shared" si="0"/>
        <v>6386400</v>
      </c>
      <c r="O12" s="282"/>
      <c r="P12" s="155">
        <v>1</v>
      </c>
      <c r="Q12" s="275" t="s">
        <v>413</v>
      </c>
      <c r="R12" s="170"/>
      <c r="S12" s="171" t="s">
        <v>385</v>
      </c>
      <c r="T12" s="171" t="s">
        <v>481</v>
      </c>
      <c r="U12" s="171" t="s">
        <v>398</v>
      </c>
      <c r="V12" s="281" t="s">
        <v>480</v>
      </c>
    </row>
    <row r="13" spans="1:22" ht="48.75" hidden="1" customHeight="1" x14ac:dyDescent="0.25">
      <c r="A13" s="157">
        <v>3</v>
      </c>
      <c r="B13" s="149" t="s">
        <v>479</v>
      </c>
      <c r="C13" s="614" t="s">
        <v>1317</v>
      </c>
      <c r="D13" s="147" t="s">
        <v>28</v>
      </c>
      <c r="E13" s="148"/>
      <c r="F13" s="149"/>
      <c r="G13" s="149"/>
      <c r="H13" s="277">
        <v>157</v>
      </c>
      <c r="I13" s="149" t="s">
        <v>339</v>
      </c>
      <c r="J13" s="151">
        <v>90000</v>
      </c>
      <c r="K13" s="152">
        <v>85000</v>
      </c>
      <c r="L13" s="152">
        <v>13345000</v>
      </c>
      <c r="M13" s="155">
        <v>65000</v>
      </c>
      <c r="N13" s="155">
        <f t="shared" si="0"/>
        <v>10205000</v>
      </c>
      <c r="O13" s="282"/>
      <c r="P13" s="155">
        <v>1</v>
      </c>
      <c r="Q13" s="275" t="s">
        <v>405</v>
      </c>
      <c r="R13" s="170" t="e">
        <f>(#REF!-Q13)/H13</f>
        <v>#REF!</v>
      </c>
      <c r="S13" s="171" t="s">
        <v>385</v>
      </c>
      <c r="T13" s="171" t="s">
        <v>476</v>
      </c>
      <c r="U13" s="171" t="s">
        <v>398</v>
      </c>
      <c r="V13" s="281" t="s">
        <v>478</v>
      </c>
    </row>
    <row r="14" spans="1:22" ht="48.75" hidden="1" customHeight="1" x14ac:dyDescent="0.25">
      <c r="A14" s="157">
        <v>3</v>
      </c>
      <c r="B14" s="149" t="s">
        <v>477</v>
      </c>
      <c r="C14" s="614" t="s">
        <v>1318</v>
      </c>
      <c r="D14" s="147" t="s">
        <v>28</v>
      </c>
      <c r="E14" s="148"/>
      <c r="F14" s="149"/>
      <c r="G14" s="149"/>
      <c r="H14" s="277">
        <v>212</v>
      </c>
      <c r="I14" s="149" t="s">
        <v>339</v>
      </c>
      <c r="J14" s="151">
        <v>90000</v>
      </c>
      <c r="K14" s="152">
        <v>85000</v>
      </c>
      <c r="L14" s="152">
        <v>18020000</v>
      </c>
      <c r="M14" s="155">
        <v>65000</v>
      </c>
      <c r="N14" s="155">
        <f t="shared" si="0"/>
        <v>13780000</v>
      </c>
      <c r="O14" s="312"/>
      <c r="P14" s="155">
        <v>1</v>
      </c>
      <c r="Q14" s="275" t="s">
        <v>405</v>
      </c>
      <c r="R14" s="170" t="e">
        <f>(#REF!-Q14)/H14</f>
        <v>#REF!</v>
      </c>
      <c r="S14" s="171" t="s">
        <v>385</v>
      </c>
      <c r="T14" s="171" t="s">
        <v>476</v>
      </c>
      <c r="U14" s="171" t="s">
        <v>398</v>
      </c>
      <c r="V14" s="281" t="s">
        <v>475</v>
      </c>
    </row>
    <row r="15" spans="1:22" ht="45" hidden="1" customHeight="1" x14ac:dyDescent="0.25">
      <c r="A15" s="325">
        <v>3</v>
      </c>
      <c r="B15" s="149" t="s">
        <v>474</v>
      </c>
      <c r="C15" s="614" t="s">
        <v>1319</v>
      </c>
      <c r="D15" s="147" t="s">
        <v>28</v>
      </c>
      <c r="E15" s="149"/>
      <c r="F15" s="149"/>
      <c r="G15" s="149"/>
      <c r="H15" s="324">
        <v>188.3</v>
      </c>
      <c r="I15" s="149" t="s">
        <v>339</v>
      </c>
      <c r="J15" s="151">
        <v>96000</v>
      </c>
      <c r="K15" s="152">
        <v>85000</v>
      </c>
      <c r="L15" s="152">
        <v>16005500.000000002</v>
      </c>
      <c r="M15" s="155">
        <v>65000</v>
      </c>
      <c r="N15" s="155">
        <f t="shared" si="0"/>
        <v>12239500</v>
      </c>
      <c r="O15" s="282"/>
      <c r="P15" s="155">
        <v>1</v>
      </c>
      <c r="Q15" s="275" t="s">
        <v>413</v>
      </c>
      <c r="R15" s="170"/>
      <c r="S15" s="171" t="s">
        <v>385</v>
      </c>
      <c r="T15" s="171" t="s">
        <v>473</v>
      </c>
      <c r="U15" s="601" t="s">
        <v>473</v>
      </c>
      <c r="V15" s="281" t="s">
        <v>1263</v>
      </c>
    </row>
    <row r="16" spans="1:22" s="322" customFormat="1" hidden="1" x14ac:dyDescent="0.25">
      <c r="A16" s="307"/>
      <c r="B16" s="273" t="s">
        <v>381</v>
      </c>
      <c r="C16" s="615"/>
      <c r="D16" s="273"/>
      <c r="E16" s="273"/>
      <c r="F16" s="273"/>
      <c r="G16" s="273"/>
      <c r="H16" s="272">
        <f>SUM(H11:H15)</f>
        <v>780.5</v>
      </c>
      <c r="I16" s="273"/>
      <c r="J16" s="310"/>
      <c r="K16" s="309"/>
      <c r="L16" s="309">
        <v>111553500</v>
      </c>
      <c r="M16" s="309"/>
      <c r="N16" s="309">
        <f>SUM(N11:N15)</f>
        <v>51353400</v>
      </c>
      <c r="O16" s="323"/>
      <c r="P16" s="155">
        <v>1</v>
      </c>
      <c r="Q16" s="177"/>
      <c r="R16" s="177"/>
      <c r="S16" s="177"/>
      <c r="T16" s="177"/>
      <c r="U16" s="177"/>
      <c r="V16" s="183"/>
    </row>
    <row r="17" spans="1:22" ht="47.25" hidden="1" x14ac:dyDescent="0.25">
      <c r="A17" s="157">
        <v>4</v>
      </c>
      <c r="B17" s="149" t="s">
        <v>472</v>
      </c>
      <c r="C17" s="614" t="s">
        <v>1307</v>
      </c>
      <c r="D17" s="147" t="s">
        <v>28</v>
      </c>
      <c r="E17" s="148"/>
      <c r="F17" s="149"/>
      <c r="G17" s="149"/>
      <c r="H17" s="277">
        <v>97.5</v>
      </c>
      <c r="I17" s="150" t="s">
        <v>339</v>
      </c>
      <c r="J17" s="234">
        <v>90000</v>
      </c>
      <c r="K17" s="152">
        <v>80000</v>
      </c>
      <c r="L17" s="152">
        <v>7800000</v>
      </c>
      <c r="M17" s="279">
        <v>72000</v>
      </c>
      <c r="N17" s="279">
        <f t="shared" ref="N17:N22" si="1">M17*H17</f>
        <v>7020000</v>
      </c>
      <c r="O17" s="278"/>
      <c r="P17" s="155">
        <v>1</v>
      </c>
      <c r="Q17" s="275" t="s">
        <v>413</v>
      </c>
      <c r="R17" s="170"/>
      <c r="S17" s="171" t="s">
        <v>385</v>
      </c>
      <c r="T17" s="180" t="s">
        <v>471</v>
      </c>
      <c r="U17" s="171" t="s">
        <v>202</v>
      </c>
      <c r="V17" s="240" t="s">
        <v>470</v>
      </c>
    </row>
    <row r="18" spans="1:22" ht="63" hidden="1" x14ac:dyDescent="0.25">
      <c r="A18" s="157">
        <v>4</v>
      </c>
      <c r="B18" s="149" t="s">
        <v>469</v>
      </c>
      <c r="C18" s="614" t="s">
        <v>1320</v>
      </c>
      <c r="D18" s="147" t="s">
        <v>28</v>
      </c>
      <c r="E18" s="149"/>
      <c r="F18" s="149"/>
      <c r="G18" s="149"/>
      <c r="H18" s="277">
        <v>138.1</v>
      </c>
      <c r="I18" s="150" t="s">
        <v>339</v>
      </c>
      <c r="J18" s="234">
        <v>90000</v>
      </c>
      <c r="K18" s="152">
        <v>85000</v>
      </c>
      <c r="L18" s="152">
        <v>11738500</v>
      </c>
      <c r="M18" s="279">
        <v>65000</v>
      </c>
      <c r="N18" s="279">
        <f t="shared" si="1"/>
        <v>8976500</v>
      </c>
      <c r="O18" s="278"/>
      <c r="P18" s="155">
        <v>1</v>
      </c>
      <c r="Q18" s="275" t="s">
        <v>399</v>
      </c>
      <c r="R18" s="170" t="e">
        <f>(#REF!-Q18)/H18</f>
        <v>#REF!</v>
      </c>
      <c r="S18" s="171" t="s">
        <v>385</v>
      </c>
      <c r="T18" s="171" t="s">
        <v>468</v>
      </c>
      <c r="U18" s="171" t="s">
        <v>202</v>
      </c>
      <c r="V18" s="321" t="s">
        <v>467</v>
      </c>
    </row>
    <row r="19" spans="1:22" ht="50.25" hidden="1" customHeight="1" x14ac:dyDescent="0.25">
      <c r="A19" s="157">
        <v>4</v>
      </c>
      <c r="B19" s="149" t="s">
        <v>466</v>
      </c>
      <c r="C19" s="614" t="s">
        <v>1321</v>
      </c>
      <c r="D19" s="147" t="s">
        <v>28</v>
      </c>
      <c r="E19" s="149"/>
      <c r="F19" s="149"/>
      <c r="G19" s="149"/>
      <c r="H19" s="277">
        <v>109.2</v>
      </c>
      <c r="I19" s="150" t="s">
        <v>339</v>
      </c>
      <c r="J19" s="234">
        <v>90000</v>
      </c>
      <c r="K19" s="152">
        <v>85000</v>
      </c>
      <c r="L19" s="152">
        <v>9282000</v>
      </c>
      <c r="M19" s="279">
        <v>65000</v>
      </c>
      <c r="N19" s="279">
        <f t="shared" si="1"/>
        <v>7098000</v>
      </c>
      <c r="O19" s="278"/>
      <c r="P19" s="155">
        <v>1</v>
      </c>
      <c r="Q19" s="275" t="s">
        <v>465</v>
      </c>
      <c r="R19" s="170" t="e">
        <f>(#REF!-Q19)/H19</f>
        <v>#REF!</v>
      </c>
      <c r="S19" s="171" t="s">
        <v>385</v>
      </c>
      <c r="T19" s="171" t="s">
        <v>464</v>
      </c>
      <c r="U19" s="171" t="s">
        <v>186</v>
      </c>
      <c r="V19" s="240" t="s">
        <v>463</v>
      </c>
    </row>
    <row r="20" spans="1:22" ht="47.25" hidden="1" x14ac:dyDescent="0.25">
      <c r="A20" s="157">
        <v>4</v>
      </c>
      <c r="B20" s="149" t="s">
        <v>462</v>
      </c>
      <c r="C20" s="614" t="s">
        <v>1322</v>
      </c>
      <c r="D20" s="147" t="s">
        <v>28</v>
      </c>
      <c r="E20" s="148"/>
      <c r="F20" s="149"/>
      <c r="G20" s="149"/>
      <c r="H20" s="277">
        <v>229.9</v>
      </c>
      <c r="I20" s="150" t="s">
        <v>339</v>
      </c>
      <c r="J20" s="234">
        <v>90000</v>
      </c>
      <c r="K20" s="152">
        <v>80000</v>
      </c>
      <c r="L20" s="152">
        <v>18392000</v>
      </c>
      <c r="M20" s="279">
        <v>65000</v>
      </c>
      <c r="N20" s="279">
        <f t="shared" si="1"/>
        <v>14943500</v>
      </c>
      <c r="O20" s="278"/>
      <c r="P20" s="155">
        <v>1</v>
      </c>
      <c r="Q20" s="275" t="s">
        <v>386</v>
      </c>
      <c r="R20" s="170" t="e">
        <f>(#REF!-Q20)/H20</f>
        <v>#REF!</v>
      </c>
      <c r="S20" s="171" t="s">
        <v>385</v>
      </c>
      <c r="T20" s="171" t="s">
        <v>461</v>
      </c>
      <c r="U20" s="171" t="s">
        <v>237</v>
      </c>
      <c r="V20" s="240" t="s">
        <v>460</v>
      </c>
    </row>
    <row r="21" spans="1:22" ht="31.5" x14ac:dyDescent="0.25">
      <c r="A21" s="157">
        <v>4</v>
      </c>
      <c r="B21" s="149" t="s">
        <v>459</v>
      </c>
      <c r="C21" s="614" t="s">
        <v>1323</v>
      </c>
      <c r="D21" s="301" t="s">
        <v>30</v>
      </c>
      <c r="E21" s="320">
        <v>43007</v>
      </c>
      <c r="F21" s="149" t="s">
        <v>458</v>
      </c>
      <c r="G21" s="149" t="s">
        <v>457</v>
      </c>
      <c r="H21" s="277">
        <v>52</v>
      </c>
      <c r="I21" s="150" t="s">
        <v>339</v>
      </c>
      <c r="J21" s="234"/>
      <c r="K21" s="152">
        <v>85000</v>
      </c>
      <c r="L21" s="152">
        <v>4420000</v>
      </c>
      <c r="M21" s="279">
        <v>72000</v>
      </c>
      <c r="N21" s="279">
        <f t="shared" si="1"/>
        <v>3744000</v>
      </c>
      <c r="O21" s="278"/>
      <c r="P21" s="155">
        <v>1</v>
      </c>
      <c r="Q21" s="275" t="s">
        <v>413</v>
      </c>
      <c r="R21" s="170"/>
      <c r="S21" s="171" t="s">
        <v>385</v>
      </c>
      <c r="T21" s="171" t="s">
        <v>456</v>
      </c>
      <c r="U21" s="171"/>
      <c r="V21" s="240"/>
    </row>
    <row r="22" spans="1:22" ht="31.15" customHeight="1" x14ac:dyDescent="0.25">
      <c r="A22" s="157">
        <v>4</v>
      </c>
      <c r="B22" s="149" t="s">
        <v>455</v>
      </c>
      <c r="C22" s="614" t="s">
        <v>1324</v>
      </c>
      <c r="D22" s="692" t="s">
        <v>1434</v>
      </c>
      <c r="F22" s="316" t="s">
        <v>454</v>
      </c>
      <c r="G22" s="140" t="s">
        <v>453</v>
      </c>
      <c r="H22" s="277">
        <v>79.5</v>
      </c>
      <c r="I22" s="150" t="s">
        <v>339</v>
      </c>
      <c r="J22" s="319">
        <v>4770000</v>
      </c>
      <c r="K22" s="316"/>
      <c r="L22" s="316"/>
      <c r="M22" s="279">
        <v>65000</v>
      </c>
      <c r="N22" s="279">
        <f t="shared" si="1"/>
        <v>5167500</v>
      </c>
      <c r="O22" s="278"/>
      <c r="P22" s="155">
        <v>1</v>
      </c>
      <c r="Q22" s="181"/>
      <c r="R22" s="181"/>
      <c r="S22" s="181"/>
      <c r="T22" s="181" t="s">
        <v>118</v>
      </c>
      <c r="U22" s="171" t="s">
        <v>32</v>
      </c>
      <c r="V22" s="240"/>
    </row>
    <row r="23" spans="1:22" hidden="1" x14ac:dyDescent="0.25">
      <c r="A23" s="307"/>
      <c r="B23" s="273" t="s">
        <v>381</v>
      </c>
      <c r="C23" s="615"/>
      <c r="D23" s="273"/>
      <c r="E23" s="273"/>
      <c r="F23" s="273"/>
      <c r="G23" s="273"/>
      <c r="H23" s="272">
        <f>SUM(H17:H22)</f>
        <v>706.2</v>
      </c>
      <c r="I23" s="306"/>
      <c r="J23" s="305"/>
      <c r="K23" s="269"/>
      <c r="L23" s="269">
        <v>82793500</v>
      </c>
      <c r="M23" s="304"/>
      <c r="N23" s="304">
        <f>SUM(N17:N22)</f>
        <v>46949500</v>
      </c>
      <c r="O23" s="303"/>
      <c r="P23" s="155">
        <v>1</v>
      </c>
      <c r="Q23" s="302"/>
      <c r="R23" s="170"/>
      <c r="S23" s="183"/>
      <c r="T23" s="183"/>
      <c r="U23" s="183"/>
      <c r="V23" s="183"/>
    </row>
    <row r="24" spans="1:22" ht="21.75" customHeight="1" x14ac:dyDescent="0.25">
      <c r="A24" s="157">
        <v>5</v>
      </c>
      <c r="B24" s="150" t="s">
        <v>452</v>
      </c>
      <c r="C24" s="616" t="s">
        <v>1325</v>
      </c>
      <c r="D24" s="301" t="s">
        <v>30</v>
      </c>
      <c r="E24" s="318">
        <v>43006</v>
      </c>
      <c r="F24" s="150" t="s">
        <v>451</v>
      </c>
      <c r="G24" s="150" t="s">
        <v>450</v>
      </c>
      <c r="H24" s="280">
        <v>60.4</v>
      </c>
      <c r="I24" s="276" t="s">
        <v>339</v>
      </c>
      <c r="J24" s="313"/>
      <c r="K24" s="197"/>
      <c r="L24" s="197"/>
      <c r="M24" s="279">
        <v>60000</v>
      </c>
      <c r="N24" s="279">
        <v>3624000</v>
      </c>
      <c r="O24" s="278"/>
      <c r="P24" s="155">
        <v>1</v>
      </c>
      <c r="Q24" s="302"/>
      <c r="R24" s="170"/>
      <c r="S24" s="183"/>
      <c r="T24" s="183"/>
      <c r="U24" s="183"/>
      <c r="V24" s="183"/>
    </row>
    <row r="25" spans="1:22" x14ac:dyDescent="0.25">
      <c r="A25" s="157">
        <v>5</v>
      </c>
      <c r="B25" s="150" t="s">
        <v>449</v>
      </c>
      <c r="C25" s="616" t="s">
        <v>1326</v>
      </c>
      <c r="D25" s="301" t="s">
        <v>30</v>
      </c>
      <c r="E25" s="317">
        <v>43040</v>
      </c>
      <c r="F25" s="316" t="s">
        <v>49</v>
      </c>
      <c r="G25" s="316" t="s">
        <v>448</v>
      </c>
      <c r="H25" s="280">
        <v>56.6</v>
      </c>
      <c r="I25" s="276" t="s">
        <v>339</v>
      </c>
      <c r="J25" s="313"/>
      <c r="K25" s="197"/>
      <c r="L25" s="197"/>
      <c r="M25" s="279">
        <v>60000</v>
      </c>
      <c r="N25" s="279">
        <v>3396000</v>
      </c>
      <c r="O25" s="278"/>
      <c r="P25" s="155">
        <v>1</v>
      </c>
      <c r="Q25" s="302"/>
      <c r="R25" s="170"/>
      <c r="S25" s="183"/>
      <c r="T25" s="183"/>
      <c r="U25" s="183"/>
      <c r="V25" s="183"/>
    </row>
    <row r="26" spans="1:22" ht="25.5" hidden="1" x14ac:dyDescent="0.25">
      <c r="A26" s="157">
        <v>5</v>
      </c>
      <c r="B26" s="150" t="s">
        <v>1299</v>
      </c>
      <c r="C26" s="616" t="s">
        <v>1327</v>
      </c>
      <c r="D26" s="62" t="s">
        <v>28</v>
      </c>
      <c r="E26" s="148"/>
      <c r="F26" s="149"/>
      <c r="G26" s="149"/>
      <c r="H26" s="280">
        <v>290</v>
      </c>
      <c r="I26" s="276" t="s">
        <v>1300</v>
      </c>
      <c r="J26" s="313"/>
      <c r="K26" s="197"/>
      <c r="L26" s="197"/>
      <c r="M26" s="279">
        <v>55000</v>
      </c>
      <c r="N26" s="279">
        <f>M26*H26</f>
        <v>15950000</v>
      </c>
      <c r="O26" s="278">
        <v>43224</v>
      </c>
      <c r="P26" s="155">
        <v>1</v>
      </c>
      <c r="Q26" s="302"/>
      <c r="R26" s="170"/>
      <c r="S26" s="183"/>
      <c r="T26" s="183"/>
      <c r="U26" s="170" t="s">
        <v>1301</v>
      </c>
      <c r="V26" s="183"/>
    </row>
    <row r="27" spans="1:22" ht="31.5" hidden="1" x14ac:dyDescent="0.25">
      <c r="A27" s="157">
        <v>5</v>
      </c>
      <c r="B27" s="150" t="s">
        <v>447</v>
      </c>
      <c r="C27" s="616" t="s">
        <v>1328</v>
      </c>
      <c r="D27" s="62" t="s">
        <v>28</v>
      </c>
      <c r="E27" s="148"/>
      <c r="F27" s="149"/>
      <c r="G27" s="149"/>
      <c r="H27" s="280">
        <v>115.4</v>
      </c>
      <c r="I27" s="276" t="s">
        <v>339</v>
      </c>
      <c r="J27" s="313"/>
      <c r="K27" s="197"/>
      <c r="L27" s="197"/>
      <c r="M27" s="279">
        <v>65000</v>
      </c>
      <c r="N27" s="279">
        <f>M27*H27</f>
        <v>7501000</v>
      </c>
      <c r="O27" s="600"/>
      <c r="P27" s="155">
        <v>1</v>
      </c>
      <c r="Q27" s="302"/>
      <c r="R27" s="170"/>
      <c r="S27" s="183"/>
      <c r="T27" s="183"/>
      <c r="U27" s="155" t="s">
        <v>1281</v>
      </c>
      <c r="V27" s="183"/>
    </row>
    <row r="28" spans="1:22" ht="15.75" hidden="1" customHeight="1" x14ac:dyDescent="0.25">
      <c r="A28" s="307"/>
      <c r="B28" s="273" t="s">
        <v>381</v>
      </c>
      <c r="C28" s="615"/>
      <c r="D28" s="273"/>
      <c r="E28" s="273"/>
      <c r="F28" s="273"/>
      <c r="G28" s="273"/>
      <c r="H28" s="272">
        <f>SUM(H24:H27)</f>
        <v>522.4</v>
      </c>
      <c r="I28" s="306"/>
      <c r="J28" s="305"/>
      <c r="K28" s="269"/>
      <c r="L28" s="269">
        <v>25740000</v>
      </c>
      <c r="M28" s="304"/>
      <c r="N28" s="304">
        <f>SUM(N24:N27)</f>
        <v>30471000</v>
      </c>
      <c r="O28" s="303"/>
      <c r="P28" s="155">
        <v>1</v>
      </c>
      <c r="Q28" s="302"/>
      <c r="R28" s="170"/>
      <c r="S28" s="183"/>
      <c r="T28" s="183"/>
      <c r="U28" s="315"/>
      <c r="V28" s="315"/>
    </row>
    <row r="29" spans="1:22" ht="50.25" hidden="1" customHeight="1" x14ac:dyDescent="0.25">
      <c r="A29" s="157">
        <v>6</v>
      </c>
      <c r="B29" s="149" t="s">
        <v>446</v>
      </c>
      <c r="C29" s="614" t="s">
        <v>1329</v>
      </c>
      <c r="D29" s="62" t="s">
        <v>28</v>
      </c>
      <c r="E29" s="148"/>
      <c r="F29" s="149"/>
      <c r="G29" s="149"/>
      <c r="H29" s="277">
        <v>130.9</v>
      </c>
      <c r="I29" s="150" t="s">
        <v>339</v>
      </c>
      <c r="J29" s="234">
        <v>80000</v>
      </c>
      <c r="K29" s="152">
        <v>75000</v>
      </c>
      <c r="L29" s="152">
        <v>9817500</v>
      </c>
      <c r="M29" s="279">
        <v>65000</v>
      </c>
      <c r="N29" s="279">
        <f>M29*H29</f>
        <v>8508500</v>
      </c>
      <c r="O29" s="278"/>
      <c r="P29" s="155">
        <v>1</v>
      </c>
      <c r="Q29" s="275" t="s">
        <v>399</v>
      </c>
      <c r="R29" s="170" t="e">
        <f>(#REF!-Q29)/H29</f>
        <v>#REF!</v>
      </c>
      <c r="S29" s="171" t="s">
        <v>385</v>
      </c>
      <c r="T29" s="171"/>
      <c r="U29" s="171" t="s">
        <v>412</v>
      </c>
      <c r="V29" s="240" t="s">
        <v>445</v>
      </c>
    </row>
    <row r="30" spans="1:22" hidden="1" x14ac:dyDescent="0.25">
      <c r="A30" s="307"/>
      <c r="B30" s="273" t="s">
        <v>381</v>
      </c>
      <c r="C30" s="615"/>
      <c r="D30" s="273"/>
      <c r="E30" s="273"/>
      <c r="F30" s="273"/>
      <c r="G30" s="273"/>
      <c r="H30" s="272">
        <f>SUM(H29)</f>
        <v>130.9</v>
      </c>
      <c r="I30" s="306"/>
      <c r="J30" s="305"/>
      <c r="K30" s="269"/>
      <c r="L30" s="269">
        <v>23197500</v>
      </c>
      <c r="M30" s="304"/>
      <c r="N30" s="304">
        <f>SUM(N29)</f>
        <v>8508500</v>
      </c>
      <c r="O30" s="303"/>
      <c r="P30" s="155">
        <v>1</v>
      </c>
      <c r="Q30" s="302"/>
      <c r="R30" s="170"/>
      <c r="S30" s="183"/>
      <c r="T30" s="183"/>
      <c r="U30" s="183"/>
      <c r="V30" s="183"/>
    </row>
    <row r="31" spans="1:22" ht="50.25" hidden="1" customHeight="1" x14ac:dyDescent="0.25">
      <c r="A31" s="157">
        <v>8</v>
      </c>
      <c r="B31" s="149" t="s">
        <v>444</v>
      </c>
      <c r="C31" s="614" t="s">
        <v>1330</v>
      </c>
      <c r="D31" s="147" t="s">
        <v>28</v>
      </c>
      <c r="E31" s="148"/>
      <c r="F31" s="149"/>
      <c r="G31" s="149"/>
      <c r="H31" s="277">
        <v>159</v>
      </c>
      <c r="I31" s="150" t="s">
        <v>339</v>
      </c>
      <c r="J31" s="234">
        <v>80000</v>
      </c>
      <c r="K31" s="152">
        <v>75000</v>
      </c>
      <c r="L31" s="152">
        <v>11925000</v>
      </c>
      <c r="M31" s="279">
        <v>58145</v>
      </c>
      <c r="N31" s="279">
        <v>8745000</v>
      </c>
      <c r="O31" s="278"/>
      <c r="P31" s="155">
        <v>1</v>
      </c>
      <c r="Q31" s="275" t="s">
        <v>386</v>
      </c>
      <c r="R31" s="170" t="e">
        <f>(#REF!-Q31)/H31</f>
        <v>#REF!</v>
      </c>
      <c r="S31" s="171" t="s">
        <v>385</v>
      </c>
      <c r="T31" s="171" t="s">
        <v>443</v>
      </c>
      <c r="U31" s="171" t="s">
        <v>383</v>
      </c>
      <c r="V31" s="281" t="s">
        <v>391</v>
      </c>
    </row>
    <row r="32" spans="1:22" s="199" customFormat="1" hidden="1" x14ac:dyDescent="0.25">
      <c r="A32" s="307"/>
      <c r="B32" s="273" t="s">
        <v>381</v>
      </c>
      <c r="C32" s="615"/>
      <c r="D32" s="273"/>
      <c r="E32" s="273"/>
      <c r="F32" s="273"/>
      <c r="G32" s="273"/>
      <c r="H32" s="272">
        <f>SUM(H31:H31)</f>
        <v>159</v>
      </c>
      <c r="I32" s="306"/>
      <c r="J32" s="305"/>
      <c r="K32" s="314"/>
      <c r="L32" s="314">
        <v>23092500</v>
      </c>
      <c r="M32" s="304"/>
      <c r="N32" s="304">
        <f>N31</f>
        <v>8745000</v>
      </c>
      <c r="O32" s="303"/>
      <c r="P32" s="155">
        <v>1</v>
      </c>
      <c r="Q32" s="302"/>
      <c r="R32" s="183"/>
      <c r="S32" s="183"/>
      <c r="T32" s="183"/>
      <c r="U32" s="183"/>
      <c r="V32" s="183"/>
    </row>
    <row r="33" spans="1:22" ht="31.5" hidden="1" x14ac:dyDescent="0.25">
      <c r="A33" s="157">
        <v>9</v>
      </c>
      <c r="B33" s="149" t="s">
        <v>441</v>
      </c>
      <c r="C33" s="614" t="s">
        <v>1331</v>
      </c>
      <c r="D33" s="147" t="s">
        <v>28</v>
      </c>
      <c r="E33" s="149"/>
      <c r="F33" s="149"/>
      <c r="G33" s="149"/>
      <c r="H33" s="277">
        <v>170.9</v>
      </c>
      <c r="I33" s="149" t="s">
        <v>339</v>
      </c>
      <c r="J33" s="151">
        <v>80000</v>
      </c>
      <c r="K33" s="152">
        <v>75000</v>
      </c>
      <c r="L33" s="152">
        <v>12817500</v>
      </c>
      <c r="M33" s="279">
        <v>55000</v>
      </c>
      <c r="N33" s="279">
        <f>M33*H33</f>
        <v>9399500</v>
      </c>
      <c r="O33" s="278"/>
      <c r="P33" s="155">
        <v>1</v>
      </c>
      <c r="Q33" s="275" t="s">
        <v>386</v>
      </c>
      <c r="R33" s="170" t="e">
        <f>(#REF!-Q33)/H33</f>
        <v>#REF!</v>
      </c>
      <c r="S33" s="171" t="s">
        <v>385</v>
      </c>
      <c r="T33" s="180" t="s">
        <v>440</v>
      </c>
      <c r="U33" s="171" t="s">
        <v>383</v>
      </c>
      <c r="V33" s="240" t="s">
        <v>391</v>
      </c>
    </row>
    <row r="34" spans="1:22" hidden="1" x14ac:dyDescent="0.25">
      <c r="A34" s="307"/>
      <c r="B34" s="273" t="s">
        <v>381</v>
      </c>
      <c r="C34" s="615"/>
      <c r="D34" s="273"/>
      <c r="E34" s="273"/>
      <c r="F34" s="273"/>
      <c r="G34" s="273"/>
      <c r="H34" s="272">
        <f>SUM(H33:H33)</f>
        <v>170.9</v>
      </c>
      <c r="I34" s="273"/>
      <c r="J34" s="310"/>
      <c r="K34" s="309"/>
      <c r="L34" s="309">
        <v>22860000</v>
      </c>
      <c r="M34" s="304"/>
      <c r="N34" s="304">
        <f>SUM(N33:N33)</f>
        <v>9399500</v>
      </c>
      <c r="O34" s="303"/>
      <c r="P34" s="155">
        <v>1</v>
      </c>
      <c r="Q34" s="302"/>
      <c r="R34" s="170"/>
      <c r="S34" s="183"/>
      <c r="T34" s="308"/>
      <c r="U34" s="183"/>
      <c r="V34" s="183"/>
    </row>
    <row r="35" spans="1:22" ht="31.5" x14ac:dyDescent="0.25">
      <c r="A35" s="157">
        <v>10</v>
      </c>
      <c r="B35" s="149" t="s">
        <v>1435</v>
      </c>
      <c r="C35" s="614"/>
      <c r="D35" s="692" t="s">
        <v>1434</v>
      </c>
      <c r="E35" s="149"/>
      <c r="F35" s="149" t="s">
        <v>31</v>
      </c>
      <c r="G35" s="149" t="s">
        <v>32</v>
      </c>
      <c r="H35" s="277">
        <v>75.2</v>
      </c>
      <c r="I35" s="149" t="s">
        <v>339</v>
      </c>
      <c r="J35" s="151"/>
      <c r="K35" s="152"/>
      <c r="L35" s="152"/>
      <c r="M35" s="279">
        <v>65000</v>
      </c>
      <c r="N35" s="279">
        <f>M35*H35</f>
        <v>4888000</v>
      </c>
      <c r="O35" s="278"/>
      <c r="P35" s="155"/>
      <c r="Q35" s="275"/>
      <c r="R35" s="170"/>
      <c r="S35" s="171"/>
      <c r="T35" s="180" t="s">
        <v>28</v>
      </c>
      <c r="U35" s="171" t="s">
        <v>32</v>
      </c>
      <c r="V35" s="240"/>
    </row>
    <row r="36" spans="1:22" hidden="1" x14ac:dyDescent="0.25">
      <c r="A36" s="307"/>
      <c r="B36" s="273" t="s">
        <v>381</v>
      </c>
      <c r="C36" s="615"/>
      <c r="D36" s="273"/>
      <c r="E36" s="273"/>
      <c r="F36" s="273"/>
      <c r="G36" s="273"/>
      <c r="H36" s="272"/>
      <c r="I36" s="273"/>
      <c r="J36" s="310"/>
      <c r="K36" s="309"/>
      <c r="L36" s="309"/>
      <c r="M36" s="304"/>
      <c r="N36" s="304"/>
      <c r="O36" s="303"/>
      <c r="P36" s="155"/>
      <c r="Q36" s="302"/>
      <c r="R36" s="170"/>
      <c r="S36" s="183"/>
      <c r="T36" s="308"/>
      <c r="U36" s="183"/>
      <c r="V36" s="183"/>
    </row>
    <row r="37" spans="1:22" x14ac:dyDescent="0.25">
      <c r="A37" s="157">
        <v>11</v>
      </c>
      <c r="B37" s="149" t="s">
        <v>439</v>
      </c>
      <c r="C37" s="614" t="s">
        <v>1332</v>
      </c>
      <c r="D37" s="301" t="s">
        <v>30</v>
      </c>
      <c r="E37" s="148">
        <v>43213</v>
      </c>
      <c r="F37" s="149" t="s">
        <v>49</v>
      </c>
      <c r="G37" s="149" t="s">
        <v>1355</v>
      </c>
      <c r="H37" s="277">
        <v>27.7</v>
      </c>
      <c r="I37" s="150" t="s">
        <v>339</v>
      </c>
      <c r="J37" s="234">
        <v>80000</v>
      </c>
      <c r="K37" s="152">
        <v>65000</v>
      </c>
      <c r="L37" s="152">
        <v>1800500</v>
      </c>
      <c r="M37" s="279">
        <v>50000</v>
      </c>
      <c r="N37" s="279">
        <f>M37*H37</f>
        <v>1385000</v>
      </c>
      <c r="O37" s="278"/>
      <c r="P37" s="155">
        <v>1</v>
      </c>
      <c r="Q37" s="275" t="s">
        <v>413</v>
      </c>
      <c r="R37" s="170"/>
      <c r="S37" s="171" t="s">
        <v>385</v>
      </c>
      <c r="T37" s="180"/>
      <c r="U37" s="203" t="s">
        <v>418</v>
      </c>
      <c r="V37" s="240" t="s">
        <v>433</v>
      </c>
    </row>
    <row r="38" spans="1:22" s="199" customFormat="1" hidden="1" x14ac:dyDescent="0.25">
      <c r="A38" s="307"/>
      <c r="B38" s="273" t="s">
        <v>381</v>
      </c>
      <c r="C38" s="615"/>
      <c r="D38" s="273"/>
      <c r="E38" s="273"/>
      <c r="F38" s="273"/>
      <c r="G38" s="273"/>
      <c r="H38" s="272">
        <f>SUM(H37)</f>
        <v>27.7</v>
      </c>
      <c r="I38" s="306"/>
      <c r="J38" s="305"/>
      <c r="K38" s="269"/>
      <c r="L38" s="269">
        <v>1800500</v>
      </c>
      <c r="M38" s="304"/>
      <c r="N38" s="304">
        <f>SUM(N37:N37)</f>
        <v>1385000</v>
      </c>
      <c r="O38" s="303"/>
      <c r="P38" s="155">
        <v>1</v>
      </c>
      <c r="Q38" s="302"/>
      <c r="R38" s="183"/>
      <c r="S38" s="183"/>
      <c r="T38" s="183"/>
      <c r="U38" s="183"/>
      <c r="V38" s="183"/>
    </row>
    <row r="39" spans="1:22" ht="63.75" customHeight="1" x14ac:dyDescent="0.25">
      <c r="A39" s="157">
        <v>16</v>
      </c>
      <c r="B39" s="149" t="s">
        <v>438</v>
      </c>
      <c r="C39" s="614" t="s">
        <v>1333</v>
      </c>
      <c r="D39" s="301" t="s">
        <v>30</v>
      </c>
      <c r="E39" s="148">
        <v>43011</v>
      </c>
      <c r="F39" s="150" t="s">
        <v>49</v>
      </c>
      <c r="G39" s="149" t="s">
        <v>434</v>
      </c>
      <c r="H39" s="277">
        <v>63.2</v>
      </c>
      <c r="I39" s="150" t="s">
        <v>339</v>
      </c>
      <c r="J39" s="234"/>
      <c r="K39" s="152">
        <v>95000</v>
      </c>
      <c r="L39" s="152">
        <v>6004000</v>
      </c>
      <c r="M39" s="279">
        <v>72000</v>
      </c>
      <c r="N39" s="279">
        <f>M39*H39</f>
        <v>4550400</v>
      </c>
      <c r="O39" s="278"/>
      <c r="P39" s="155">
        <v>1</v>
      </c>
      <c r="Q39" s="300" t="s">
        <v>413</v>
      </c>
      <c r="R39" s="170"/>
      <c r="S39" s="170" t="s">
        <v>385</v>
      </c>
      <c r="T39" s="208" t="s">
        <v>437</v>
      </c>
      <c r="U39" s="170"/>
      <c r="V39" s="240" t="s">
        <v>436</v>
      </c>
    </row>
    <row r="40" spans="1:22" s="210" customFormat="1" ht="84" customHeight="1" x14ac:dyDescent="0.25">
      <c r="A40" s="157">
        <v>16</v>
      </c>
      <c r="B40" s="149" t="s">
        <v>435</v>
      </c>
      <c r="C40" s="614" t="s">
        <v>1334</v>
      </c>
      <c r="D40" s="301" t="s">
        <v>30</v>
      </c>
      <c r="E40" s="148">
        <v>43011</v>
      </c>
      <c r="F40" s="150" t="s">
        <v>49</v>
      </c>
      <c r="G40" s="149" t="s">
        <v>434</v>
      </c>
      <c r="H40" s="277">
        <v>25.8</v>
      </c>
      <c r="I40" s="150" t="s">
        <v>339</v>
      </c>
      <c r="J40" s="234">
        <v>100000</v>
      </c>
      <c r="K40" s="152">
        <v>65000</v>
      </c>
      <c r="L40" s="152">
        <v>1677000</v>
      </c>
      <c r="M40" s="279">
        <v>50000</v>
      </c>
      <c r="N40" s="279">
        <f>M40*H40</f>
        <v>1290000</v>
      </c>
      <c r="O40" s="278"/>
      <c r="P40" s="155">
        <v>1</v>
      </c>
      <c r="Q40" s="209">
        <v>500000</v>
      </c>
      <c r="R40" s="209">
        <f>Q40*H40</f>
        <v>12900000</v>
      </c>
      <c r="S40" s="275" t="s">
        <v>413</v>
      </c>
      <c r="T40" s="170"/>
      <c r="U40" s="171"/>
      <c r="V40" s="240" t="s">
        <v>433</v>
      </c>
    </row>
    <row r="41" spans="1:22" ht="63" hidden="1" x14ac:dyDescent="0.25">
      <c r="A41" s="157">
        <v>16</v>
      </c>
      <c r="B41" s="149" t="s">
        <v>432</v>
      </c>
      <c r="C41" s="614" t="s">
        <v>1335</v>
      </c>
      <c r="D41" s="147" t="s">
        <v>28</v>
      </c>
      <c r="E41" s="149"/>
      <c r="F41" s="149"/>
      <c r="G41" s="149"/>
      <c r="H41" s="277">
        <v>95.2</v>
      </c>
      <c r="I41" s="150" t="s">
        <v>339</v>
      </c>
      <c r="J41" s="234">
        <v>108000</v>
      </c>
      <c r="K41" s="152">
        <v>90000</v>
      </c>
      <c r="L41" s="152">
        <v>8568000</v>
      </c>
      <c r="M41" s="279">
        <v>72000</v>
      </c>
      <c r="N41" s="279">
        <f>M41*H41</f>
        <v>6854400</v>
      </c>
      <c r="O41" s="278"/>
      <c r="P41" s="155">
        <v>1</v>
      </c>
      <c r="Q41" s="275" t="s">
        <v>386</v>
      </c>
      <c r="R41" s="170" t="e">
        <f>(#REF!-Q41)/H41</f>
        <v>#REF!</v>
      </c>
      <c r="S41" s="171" t="s">
        <v>385</v>
      </c>
      <c r="T41" s="171" t="s">
        <v>431</v>
      </c>
      <c r="U41" s="171" t="s">
        <v>430</v>
      </c>
      <c r="V41" s="281" t="s">
        <v>429</v>
      </c>
    </row>
    <row r="42" spans="1:22" s="199" customFormat="1" hidden="1" x14ac:dyDescent="0.25">
      <c r="A42" s="274"/>
      <c r="B42" s="273" t="s">
        <v>381</v>
      </c>
      <c r="C42" s="615"/>
      <c r="D42" s="273"/>
      <c r="E42" s="273"/>
      <c r="F42" s="273"/>
      <c r="G42" s="273"/>
      <c r="H42" s="272">
        <f>SUM(H39:H41)</f>
        <v>184.2</v>
      </c>
      <c r="I42" s="271"/>
      <c r="J42" s="270"/>
      <c r="K42" s="269"/>
      <c r="L42" s="269">
        <v>16249000</v>
      </c>
      <c r="M42" s="268"/>
      <c r="N42" s="268">
        <f>SUM(N39:N41)</f>
        <v>12694800</v>
      </c>
      <c r="O42" s="297"/>
      <c r="P42" s="155">
        <v>1</v>
      </c>
      <c r="Q42" s="267"/>
      <c r="R42" s="183"/>
      <c r="S42" s="214"/>
      <c r="T42" s="214"/>
      <c r="U42" s="214"/>
      <c r="V42" s="183"/>
    </row>
    <row r="43" spans="1:22" ht="78.75" hidden="1" x14ac:dyDescent="0.25">
      <c r="A43" s="157">
        <v>17</v>
      </c>
      <c r="B43" s="149" t="s">
        <v>428</v>
      </c>
      <c r="C43" s="614" t="s">
        <v>1356</v>
      </c>
      <c r="D43" s="147" t="s">
        <v>28</v>
      </c>
      <c r="E43" s="149"/>
      <c r="F43" s="149"/>
      <c r="G43" s="149"/>
      <c r="H43" s="277">
        <v>811.6</v>
      </c>
      <c r="I43" s="150" t="s">
        <v>339</v>
      </c>
      <c r="J43" s="234">
        <v>95000</v>
      </c>
      <c r="K43" s="152">
        <v>85000</v>
      </c>
      <c r="L43" s="152">
        <v>68986000</v>
      </c>
      <c r="M43" s="279">
        <v>65000</v>
      </c>
      <c r="N43" s="279">
        <f>M43*H43</f>
        <v>52754000</v>
      </c>
      <c r="O43" s="278"/>
      <c r="P43" s="155">
        <v>1</v>
      </c>
      <c r="Q43" s="300" t="s">
        <v>386</v>
      </c>
      <c r="R43" s="170" t="e">
        <f>(#REF!-Q43)/H43</f>
        <v>#REF!</v>
      </c>
      <c r="S43" s="171" t="s">
        <v>385</v>
      </c>
      <c r="T43" s="171" t="s">
        <v>427</v>
      </c>
      <c r="U43" s="203" t="s">
        <v>418</v>
      </c>
      <c r="V43" s="281" t="s">
        <v>426</v>
      </c>
    </row>
    <row r="44" spans="1:22" ht="54" hidden="1" customHeight="1" x14ac:dyDescent="0.25">
      <c r="A44" s="157">
        <v>17</v>
      </c>
      <c r="B44" s="149" t="s">
        <v>425</v>
      </c>
      <c r="C44" s="614" t="s">
        <v>1357</v>
      </c>
      <c r="D44" s="147" t="s">
        <v>28</v>
      </c>
      <c r="E44" s="149"/>
      <c r="F44" s="149"/>
      <c r="G44" s="149"/>
      <c r="H44" s="277">
        <v>179.2</v>
      </c>
      <c r="I44" s="299" t="s">
        <v>424</v>
      </c>
      <c r="J44" s="234"/>
      <c r="K44" s="152">
        <v>50000</v>
      </c>
      <c r="L44" s="152">
        <v>8960000</v>
      </c>
      <c r="M44" s="279">
        <v>65000</v>
      </c>
      <c r="N44" s="279">
        <f>M44*H44</f>
        <v>11648000</v>
      </c>
      <c r="O44" s="278"/>
      <c r="P44" s="155">
        <v>1</v>
      </c>
      <c r="Q44" s="298" t="s">
        <v>413</v>
      </c>
      <c r="R44" s="170"/>
      <c r="S44" s="171" t="s">
        <v>385</v>
      </c>
      <c r="T44" s="171" t="s">
        <v>423</v>
      </c>
      <c r="U44" s="171" t="s">
        <v>418</v>
      </c>
      <c r="V44" s="281" t="s">
        <v>422</v>
      </c>
    </row>
    <row r="45" spans="1:22" s="199" customFormat="1" hidden="1" x14ac:dyDescent="0.25">
      <c r="A45" s="274"/>
      <c r="B45" s="273" t="s">
        <v>381</v>
      </c>
      <c r="C45" s="615"/>
      <c r="D45" s="273"/>
      <c r="E45" s="273"/>
      <c r="F45" s="273"/>
      <c r="G45" s="273"/>
      <c r="H45" s="272">
        <f>SUM(H43:H44)</f>
        <v>990.8</v>
      </c>
      <c r="I45" s="271"/>
      <c r="J45" s="270"/>
      <c r="K45" s="269"/>
      <c r="L45" s="269">
        <v>77946000</v>
      </c>
      <c r="M45" s="268"/>
      <c r="N45" s="268">
        <f>SUM(N43:N44)</f>
        <v>64402000</v>
      </c>
      <c r="O45" s="297"/>
      <c r="P45" s="155">
        <v>1</v>
      </c>
      <c r="Q45" s="267"/>
      <c r="R45" s="237"/>
      <c r="S45" s="183"/>
      <c r="T45" s="183"/>
      <c r="U45" s="183"/>
      <c r="V45" s="183"/>
    </row>
    <row r="46" spans="1:22" hidden="1" x14ac:dyDescent="0.25">
      <c r="A46" s="296"/>
      <c r="B46" s="295" t="s">
        <v>421</v>
      </c>
      <c r="C46" s="617"/>
      <c r="D46" s="295"/>
      <c r="E46" s="295"/>
      <c r="F46" s="295"/>
      <c r="G46" s="295"/>
      <c r="H46" s="294">
        <f>H45+H42+H38+H34+H32+H30+H28+H23+H16+H9</f>
        <v>4167.7000000000007</v>
      </c>
      <c r="I46" s="293"/>
      <c r="J46" s="270"/>
      <c r="K46" s="152"/>
      <c r="L46" s="152">
        <v>479157500</v>
      </c>
      <c r="M46" s="292"/>
      <c r="N46" s="292">
        <f>N45+N42+N38+N34+N32+N30+N28+N23+N16+N9</f>
        <v>267994900</v>
      </c>
      <c r="O46" s="291"/>
      <c r="P46" s="155">
        <v>1</v>
      </c>
      <c r="Q46" s="267"/>
      <c r="R46" s="237"/>
      <c r="S46" s="171"/>
      <c r="T46" s="171"/>
      <c r="U46" s="171"/>
      <c r="V46" s="171"/>
    </row>
    <row r="47" spans="1:22" s="199" customFormat="1" hidden="1" x14ac:dyDescent="0.25">
      <c r="A47" s="290" t="s">
        <v>420</v>
      </c>
      <c r="B47" s="290"/>
      <c r="C47" s="618"/>
      <c r="D47" s="290"/>
      <c r="E47" s="290"/>
      <c r="F47" s="290"/>
      <c r="G47" s="290"/>
      <c r="H47" s="290"/>
      <c r="I47" s="289"/>
      <c r="J47" s="288"/>
      <c r="K47" s="231"/>
      <c r="L47" s="231"/>
      <c r="M47" s="287"/>
      <c r="N47" s="287"/>
      <c r="O47" s="286"/>
      <c r="P47" s="155">
        <v>1</v>
      </c>
      <c r="Q47" s="285"/>
      <c r="R47" s="284"/>
      <c r="S47" s="283"/>
      <c r="T47" s="283"/>
      <c r="U47" s="283"/>
      <c r="V47" s="283"/>
    </row>
    <row r="48" spans="1:22" s="573" customFormat="1" ht="47.25" hidden="1" x14ac:dyDescent="0.25">
      <c r="A48" s="561">
        <v>2</v>
      </c>
      <c r="B48" s="562" t="s">
        <v>419</v>
      </c>
      <c r="C48" s="619" t="s">
        <v>1337</v>
      </c>
      <c r="D48" s="562" t="s">
        <v>28</v>
      </c>
      <c r="E48" s="562"/>
      <c r="F48" s="562"/>
      <c r="G48" s="562"/>
      <c r="H48" s="563">
        <v>154.6</v>
      </c>
      <c r="I48" s="564" t="s">
        <v>339</v>
      </c>
      <c r="J48" s="565">
        <v>103000</v>
      </c>
      <c r="K48" s="566">
        <v>90000</v>
      </c>
      <c r="L48" s="566">
        <v>13914000</v>
      </c>
      <c r="M48" s="567">
        <v>65000</v>
      </c>
      <c r="N48" s="567">
        <f t="shared" ref="N48:N59" si="2">M48*H48</f>
        <v>10049000</v>
      </c>
      <c r="O48" s="568"/>
      <c r="P48" s="567">
        <v>1</v>
      </c>
      <c r="Q48" s="569" t="s">
        <v>413</v>
      </c>
      <c r="R48" s="570"/>
      <c r="S48" s="571" t="s">
        <v>385</v>
      </c>
      <c r="T48" s="571" t="s">
        <v>384</v>
      </c>
      <c r="U48" s="571" t="s">
        <v>418</v>
      </c>
      <c r="V48" s="572" t="s">
        <v>417</v>
      </c>
    </row>
    <row r="49" spans="1:22" s="576" customFormat="1" ht="48" hidden="1" customHeight="1" x14ac:dyDescent="0.25">
      <c r="A49" s="574">
        <v>3</v>
      </c>
      <c r="B49" s="562" t="s">
        <v>416</v>
      </c>
      <c r="C49" s="619" t="s">
        <v>1338</v>
      </c>
      <c r="D49" s="562" t="s">
        <v>28</v>
      </c>
      <c r="E49" s="562"/>
      <c r="F49" s="562"/>
      <c r="G49" s="562"/>
      <c r="H49" s="563">
        <v>140</v>
      </c>
      <c r="I49" s="564" t="s">
        <v>339</v>
      </c>
      <c r="J49" s="565">
        <v>90000</v>
      </c>
      <c r="K49" s="566">
        <v>85000</v>
      </c>
      <c r="L49" s="566">
        <v>11900000</v>
      </c>
      <c r="M49" s="567">
        <v>65000</v>
      </c>
      <c r="N49" s="567">
        <f t="shared" si="2"/>
        <v>9100000</v>
      </c>
      <c r="O49" s="568"/>
      <c r="P49" s="567">
        <v>1</v>
      </c>
      <c r="Q49" s="569" t="s">
        <v>405</v>
      </c>
      <c r="R49" s="570" t="e">
        <f>(#REF!-Q49)/H49</f>
        <v>#REF!</v>
      </c>
      <c r="S49" s="571" t="s">
        <v>385</v>
      </c>
      <c r="T49" s="571" t="s">
        <v>384</v>
      </c>
      <c r="U49" s="571" t="s">
        <v>412</v>
      </c>
      <c r="V49" s="575" t="s">
        <v>415</v>
      </c>
    </row>
    <row r="50" spans="1:22" s="576" customFormat="1" ht="48" hidden="1" customHeight="1" x14ac:dyDescent="0.25">
      <c r="A50" s="574">
        <v>3</v>
      </c>
      <c r="B50" s="562" t="s">
        <v>414</v>
      </c>
      <c r="C50" s="619" t="s">
        <v>1338</v>
      </c>
      <c r="D50" s="562" t="s">
        <v>28</v>
      </c>
      <c r="E50" s="562"/>
      <c r="F50" s="562"/>
      <c r="G50" s="562"/>
      <c r="H50" s="563">
        <v>112.1</v>
      </c>
      <c r="I50" s="564" t="s">
        <v>339</v>
      </c>
      <c r="J50" s="565">
        <v>90000</v>
      </c>
      <c r="K50" s="566">
        <v>85000</v>
      </c>
      <c r="L50" s="566">
        <v>9528500</v>
      </c>
      <c r="M50" s="567">
        <v>65000</v>
      </c>
      <c r="N50" s="567">
        <f t="shared" si="2"/>
        <v>7286500</v>
      </c>
      <c r="O50" s="568"/>
      <c r="P50" s="567">
        <v>1</v>
      </c>
      <c r="Q50" s="569" t="s">
        <v>413</v>
      </c>
      <c r="R50" s="570"/>
      <c r="S50" s="571" t="s">
        <v>385</v>
      </c>
      <c r="T50" s="571" t="s">
        <v>384</v>
      </c>
      <c r="U50" s="571" t="s">
        <v>412</v>
      </c>
      <c r="V50" s="575" t="s">
        <v>411</v>
      </c>
    </row>
    <row r="51" spans="1:22" s="576" customFormat="1" ht="50.25" hidden="1" customHeight="1" x14ac:dyDescent="0.25">
      <c r="A51" s="574">
        <v>3</v>
      </c>
      <c r="B51" s="562" t="s">
        <v>410</v>
      </c>
      <c r="C51" s="619" t="s">
        <v>1339</v>
      </c>
      <c r="D51" s="562" t="s">
        <v>28</v>
      </c>
      <c r="E51" s="562"/>
      <c r="F51" s="562"/>
      <c r="G51" s="562"/>
      <c r="H51" s="563">
        <v>169.3</v>
      </c>
      <c r="I51" s="564" t="s">
        <v>339</v>
      </c>
      <c r="J51" s="565">
        <v>80000</v>
      </c>
      <c r="K51" s="566">
        <v>75000</v>
      </c>
      <c r="L51" s="566">
        <v>12697500</v>
      </c>
      <c r="M51" s="567">
        <v>65000</v>
      </c>
      <c r="N51" s="567">
        <f t="shared" si="2"/>
        <v>11004500</v>
      </c>
      <c r="O51" s="568"/>
      <c r="P51" s="567">
        <v>1</v>
      </c>
      <c r="Q51" s="569" t="s">
        <v>399</v>
      </c>
      <c r="R51" s="570" t="e">
        <f>(#REF!-Q51)/H51</f>
        <v>#REF!</v>
      </c>
      <c r="S51" s="571" t="s">
        <v>385</v>
      </c>
      <c r="T51" s="571" t="s">
        <v>384</v>
      </c>
      <c r="U51" s="571" t="s">
        <v>394</v>
      </c>
      <c r="V51" s="575" t="s">
        <v>409</v>
      </c>
    </row>
    <row r="52" spans="1:22" s="576" customFormat="1" ht="47.25" hidden="1" customHeight="1" x14ac:dyDescent="0.25">
      <c r="A52" s="574">
        <v>3</v>
      </c>
      <c r="B52" s="562" t="s">
        <v>408</v>
      </c>
      <c r="C52" s="619" t="s">
        <v>1340</v>
      </c>
      <c r="D52" s="562" t="s">
        <v>28</v>
      </c>
      <c r="E52" s="562"/>
      <c r="F52" s="562"/>
      <c r="G52" s="562"/>
      <c r="H52" s="563">
        <v>147.80000000000001</v>
      </c>
      <c r="I52" s="564" t="s">
        <v>339</v>
      </c>
      <c r="J52" s="565">
        <v>80000</v>
      </c>
      <c r="K52" s="566">
        <v>75000</v>
      </c>
      <c r="L52" s="566">
        <v>11085000</v>
      </c>
      <c r="M52" s="567">
        <v>65000</v>
      </c>
      <c r="N52" s="567">
        <f t="shared" si="2"/>
        <v>9607000</v>
      </c>
      <c r="O52" s="568"/>
      <c r="P52" s="567">
        <v>1</v>
      </c>
      <c r="Q52" s="569" t="s">
        <v>399</v>
      </c>
      <c r="R52" s="570" t="e">
        <f>(#REF!-Q52)/H52</f>
        <v>#REF!</v>
      </c>
      <c r="S52" s="571" t="s">
        <v>385</v>
      </c>
      <c r="T52" s="571" t="s">
        <v>384</v>
      </c>
      <c r="U52" s="571" t="s">
        <v>394</v>
      </c>
      <c r="V52" s="575" t="s">
        <v>407</v>
      </c>
    </row>
    <row r="53" spans="1:22" s="576" customFormat="1" ht="47.25" hidden="1" x14ac:dyDescent="0.25">
      <c r="A53" s="574">
        <v>4</v>
      </c>
      <c r="B53" s="562" t="s">
        <v>406</v>
      </c>
      <c r="C53" s="619" t="s">
        <v>1341</v>
      </c>
      <c r="D53" s="562" t="s">
        <v>28</v>
      </c>
      <c r="E53" s="562"/>
      <c r="F53" s="562"/>
      <c r="G53" s="562"/>
      <c r="H53" s="563">
        <v>155.4</v>
      </c>
      <c r="I53" s="564" t="s">
        <v>339</v>
      </c>
      <c r="J53" s="577">
        <v>90000</v>
      </c>
      <c r="K53" s="566">
        <v>85000</v>
      </c>
      <c r="L53" s="566">
        <v>13209000</v>
      </c>
      <c r="M53" s="578">
        <v>65000</v>
      </c>
      <c r="N53" s="578">
        <f t="shared" si="2"/>
        <v>10101000</v>
      </c>
      <c r="O53" s="579"/>
      <c r="P53" s="567">
        <v>1</v>
      </c>
      <c r="Q53" s="569" t="s">
        <v>405</v>
      </c>
      <c r="R53" s="570" t="e">
        <f>(#REF!-Q53)/H53</f>
        <v>#REF!</v>
      </c>
      <c r="S53" s="571" t="s">
        <v>385</v>
      </c>
      <c r="T53" s="571" t="s">
        <v>384</v>
      </c>
      <c r="U53" s="571" t="s">
        <v>383</v>
      </c>
      <c r="V53" s="575" t="s">
        <v>404</v>
      </c>
    </row>
    <row r="54" spans="1:22" s="576" customFormat="1" ht="78.75" hidden="1" x14ac:dyDescent="0.25">
      <c r="A54" s="574">
        <v>4</v>
      </c>
      <c r="B54" s="562" t="s">
        <v>403</v>
      </c>
      <c r="C54" s="619" t="s">
        <v>1308</v>
      </c>
      <c r="D54" s="562" t="s">
        <v>28</v>
      </c>
      <c r="E54" s="562"/>
      <c r="F54" s="562"/>
      <c r="G54" s="562"/>
      <c r="H54" s="563">
        <v>131.69999999999999</v>
      </c>
      <c r="I54" s="564" t="s">
        <v>339</v>
      </c>
      <c r="J54" s="577">
        <v>90000</v>
      </c>
      <c r="K54" s="566">
        <v>85000</v>
      </c>
      <c r="L54" s="566">
        <v>11194499.999999998</v>
      </c>
      <c r="M54" s="578">
        <v>65000</v>
      </c>
      <c r="N54" s="578">
        <f t="shared" si="2"/>
        <v>8560500</v>
      </c>
      <c r="O54" s="579"/>
      <c r="P54" s="567">
        <v>1</v>
      </c>
      <c r="Q54" s="569" t="s">
        <v>399</v>
      </c>
      <c r="R54" s="570" t="e">
        <f>(#REF!-Q54)/H54</f>
        <v>#REF!</v>
      </c>
      <c r="S54" s="571" t="s">
        <v>385</v>
      </c>
      <c r="T54" s="571" t="s">
        <v>402</v>
      </c>
      <c r="U54" s="571" t="s">
        <v>383</v>
      </c>
      <c r="V54" s="572" t="s">
        <v>401</v>
      </c>
    </row>
    <row r="55" spans="1:22" s="576" customFormat="1" ht="31.5" hidden="1" x14ac:dyDescent="0.25">
      <c r="A55" s="574">
        <v>5</v>
      </c>
      <c r="B55" s="564" t="s">
        <v>400</v>
      </c>
      <c r="C55" s="620" t="s">
        <v>1342</v>
      </c>
      <c r="D55" s="562" t="s">
        <v>28</v>
      </c>
      <c r="E55" s="564"/>
      <c r="F55" s="564"/>
      <c r="G55" s="564"/>
      <c r="H55" s="563">
        <v>160.4</v>
      </c>
      <c r="I55" s="564" t="s">
        <v>339</v>
      </c>
      <c r="J55" s="577">
        <v>80000</v>
      </c>
      <c r="K55" s="566">
        <v>75000</v>
      </c>
      <c r="L55" s="566">
        <v>12030000</v>
      </c>
      <c r="M55" s="578">
        <v>65000</v>
      </c>
      <c r="N55" s="578">
        <f t="shared" si="2"/>
        <v>10426000</v>
      </c>
      <c r="O55" s="579"/>
      <c r="P55" s="567">
        <v>1</v>
      </c>
      <c r="Q55" s="569" t="s">
        <v>399</v>
      </c>
      <c r="R55" s="570" t="e">
        <f>(#REF!-Q55)/H55</f>
        <v>#REF!</v>
      </c>
      <c r="S55" s="571" t="s">
        <v>385</v>
      </c>
      <c r="T55" s="571" t="s">
        <v>395</v>
      </c>
      <c r="U55" s="571" t="s">
        <v>398</v>
      </c>
      <c r="V55" s="572" t="s">
        <v>397</v>
      </c>
    </row>
    <row r="56" spans="1:22" s="576" customFormat="1" ht="47.25" hidden="1" x14ac:dyDescent="0.25">
      <c r="A56" s="574">
        <v>5</v>
      </c>
      <c r="B56" s="564" t="s">
        <v>396</v>
      </c>
      <c r="C56" s="620" t="s">
        <v>1343</v>
      </c>
      <c r="D56" s="562" t="s">
        <v>28</v>
      </c>
      <c r="E56" s="564"/>
      <c r="F56" s="564"/>
      <c r="G56" s="564"/>
      <c r="H56" s="563">
        <v>182.8</v>
      </c>
      <c r="I56" s="564" t="s">
        <v>339</v>
      </c>
      <c r="J56" s="577">
        <v>80000</v>
      </c>
      <c r="K56" s="566">
        <v>75000</v>
      </c>
      <c r="L56" s="566">
        <v>13710000</v>
      </c>
      <c r="M56" s="578">
        <v>65000</v>
      </c>
      <c r="N56" s="578">
        <f t="shared" si="2"/>
        <v>11882000</v>
      </c>
      <c r="O56" s="579"/>
      <c r="P56" s="567">
        <v>1</v>
      </c>
      <c r="Q56" s="569" t="s">
        <v>386</v>
      </c>
      <c r="R56" s="570" t="e">
        <f>(#REF!-Q56)/H56</f>
        <v>#REF!</v>
      </c>
      <c r="S56" s="571" t="s">
        <v>385</v>
      </c>
      <c r="T56" s="571" t="s">
        <v>395</v>
      </c>
      <c r="U56" s="571" t="s">
        <v>394</v>
      </c>
      <c r="V56" s="572" t="s">
        <v>393</v>
      </c>
    </row>
    <row r="57" spans="1:22" s="576" customFormat="1" ht="47.25" hidden="1" x14ac:dyDescent="0.25">
      <c r="A57" s="574">
        <v>6</v>
      </c>
      <c r="B57" s="562" t="s">
        <v>392</v>
      </c>
      <c r="C57" s="619" t="s">
        <v>1344</v>
      </c>
      <c r="D57" s="562" t="s">
        <v>28</v>
      </c>
      <c r="E57" s="562"/>
      <c r="F57" s="562"/>
      <c r="G57" s="562"/>
      <c r="H57" s="563">
        <v>178.4</v>
      </c>
      <c r="I57" s="564" t="s">
        <v>339</v>
      </c>
      <c r="J57" s="577">
        <v>80000</v>
      </c>
      <c r="K57" s="566">
        <v>75000</v>
      </c>
      <c r="L57" s="566">
        <v>13380000</v>
      </c>
      <c r="M57" s="578">
        <v>65000</v>
      </c>
      <c r="N57" s="578">
        <f t="shared" si="2"/>
        <v>11596000</v>
      </c>
      <c r="O57" s="579"/>
      <c r="P57" s="567">
        <v>1</v>
      </c>
      <c r="Q57" s="569" t="s">
        <v>386</v>
      </c>
      <c r="R57" s="570" t="e">
        <f>(#REF!-Q57)/H57</f>
        <v>#REF!</v>
      </c>
      <c r="S57" s="571" t="s">
        <v>385</v>
      </c>
      <c r="T57" s="571" t="s">
        <v>384</v>
      </c>
      <c r="U57" s="571" t="s">
        <v>389</v>
      </c>
      <c r="V57" s="572" t="s">
        <v>391</v>
      </c>
    </row>
    <row r="58" spans="1:22" s="576" customFormat="1" ht="47.25" hidden="1" x14ac:dyDescent="0.25">
      <c r="A58" s="574">
        <v>7</v>
      </c>
      <c r="B58" s="562" t="s">
        <v>390</v>
      </c>
      <c r="C58" s="619" t="s">
        <v>1336</v>
      </c>
      <c r="D58" s="562" t="s">
        <v>28</v>
      </c>
      <c r="E58" s="562"/>
      <c r="F58" s="562"/>
      <c r="G58" s="562"/>
      <c r="H58" s="563">
        <v>157.6</v>
      </c>
      <c r="I58" s="564" t="s">
        <v>339</v>
      </c>
      <c r="J58" s="577">
        <v>80000</v>
      </c>
      <c r="K58" s="566">
        <v>75000</v>
      </c>
      <c r="L58" s="566">
        <v>11820000</v>
      </c>
      <c r="M58" s="578">
        <v>65000</v>
      </c>
      <c r="N58" s="578">
        <f t="shared" si="2"/>
        <v>10244000</v>
      </c>
      <c r="O58" s="579"/>
      <c r="P58" s="567">
        <v>1</v>
      </c>
      <c r="Q58" s="569" t="s">
        <v>386</v>
      </c>
      <c r="R58" s="570" t="e">
        <f>(#REF!-Q58)/H58</f>
        <v>#REF!</v>
      </c>
      <c r="S58" s="571" t="s">
        <v>385</v>
      </c>
      <c r="T58" s="571" t="s">
        <v>384</v>
      </c>
      <c r="U58" s="571" t="s">
        <v>389</v>
      </c>
      <c r="V58" s="572" t="s">
        <v>388</v>
      </c>
    </row>
    <row r="59" spans="1:22" s="576" customFormat="1" ht="47.25" hidden="1" x14ac:dyDescent="0.25">
      <c r="A59" s="574">
        <v>7</v>
      </c>
      <c r="B59" s="562" t="s">
        <v>387</v>
      </c>
      <c r="C59" s="619" t="s">
        <v>1345</v>
      </c>
      <c r="D59" s="562" t="s">
        <v>28</v>
      </c>
      <c r="E59" s="562"/>
      <c r="F59" s="562"/>
      <c r="G59" s="562"/>
      <c r="H59" s="563">
        <v>145.80000000000001</v>
      </c>
      <c r="I59" s="564" t="s">
        <v>339</v>
      </c>
      <c r="J59" s="577">
        <v>80000</v>
      </c>
      <c r="K59" s="566">
        <v>75000</v>
      </c>
      <c r="L59" s="566">
        <v>10935000</v>
      </c>
      <c r="M59" s="578">
        <v>65000</v>
      </c>
      <c r="N59" s="578">
        <f t="shared" si="2"/>
        <v>9477000</v>
      </c>
      <c r="O59" s="579"/>
      <c r="P59" s="567">
        <v>1</v>
      </c>
      <c r="Q59" s="569" t="s">
        <v>386</v>
      </c>
      <c r="R59" s="570" t="e">
        <f>(#REF!-Q59)/H59</f>
        <v>#REF!</v>
      </c>
      <c r="S59" s="571" t="s">
        <v>385</v>
      </c>
      <c r="T59" s="571" t="s">
        <v>384</v>
      </c>
      <c r="U59" s="571" t="s">
        <v>383</v>
      </c>
      <c r="V59" s="572" t="s">
        <v>382</v>
      </c>
    </row>
    <row r="60" spans="1:22" s="576" customFormat="1" ht="47.25" hidden="1" x14ac:dyDescent="0.25">
      <c r="A60" s="574">
        <v>9</v>
      </c>
      <c r="B60" s="562" t="s">
        <v>442</v>
      </c>
      <c r="C60" s="619" t="s">
        <v>1346</v>
      </c>
      <c r="D60" s="562" t="s">
        <v>28</v>
      </c>
      <c r="E60" s="562"/>
      <c r="F60" s="562"/>
      <c r="G60" s="562"/>
      <c r="H60" s="563">
        <v>133.9</v>
      </c>
      <c r="I60" s="562" t="s">
        <v>339</v>
      </c>
      <c r="J60" s="608"/>
      <c r="K60" s="609"/>
      <c r="L60" s="609"/>
      <c r="M60" s="578">
        <v>55000</v>
      </c>
      <c r="N60" s="578">
        <v>7364500</v>
      </c>
      <c r="O60" s="610"/>
      <c r="P60" s="155">
        <v>1</v>
      </c>
      <c r="Q60" s="311"/>
      <c r="R60" s="183"/>
      <c r="S60" s="183"/>
      <c r="T60" s="571" t="s">
        <v>384</v>
      </c>
      <c r="U60" s="601" t="s">
        <v>383</v>
      </c>
      <c r="V60" s="183"/>
    </row>
    <row r="61" spans="1:22" s="199" customFormat="1" hidden="1" x14ac:dyDescent="0.25">
      <c r="A61" s="274"/>
      <c r="B61" s="273" t="s">
        <v>381</v>
      </c>
      <c r="C61" s="273"/>
      <c r="D61" s="273"/>
      <c r="E61" s="273"/>
      <c r="F61" s="273"/>
      <c r="G61" s="273"/>
      <c r="H61" s="272">
        <f>SUM(H48:H59)</f>
        <v>1835.8999999999999</v>
      </c>
      <c r="I61" s="271"/>
      <c r="J61" s="270"/>
      <c r="K61" s="269"/>
      <c r="L61" s="269">
        <v>77946000</v>
      </c>
      <c r="M61" s="268"/>
      <c r="N61" s="268">
        <v>119000000</v>
      </c>
      <c r="O61" s="268"/>
      <c r="P61" s="268"/>
      <c r="Q61" s="267"/>
      <c r="R61" s="237"/>
      <c r="S61" s="183"/>
      <c r="T61" s="183"/>
      <c r="U61" s="183"/>
      <c r="V61" s="183"/>
    </row>
  </sheetData>
  <autoFilter ref="A3:X61">
    <filterColumn colId="3">
      <filters>
        <filter val="агентский договор на продажу 3%"/>
        <filter val="договор"/>
      </filters>
    </filterColumn>
    <filterColumn colId="10" showButton="0"/>
  </autoFilter>
  <mergeCells count="21">
    <mergeCell ref="V3:V4"/>
    <mergeCell ref="P3:P4"/>
    <mergeCell ref="S3:S4"/>
    <mergeCell ref="T3:T4"/>
    <mergeCell ref="A1:R1"/>
    <mergeCell ref="A3:A4"/>
    <mergeCell ref="B3:B4"/>
    <mergeCell ref="H3:H4"/>
    <mergeCell ref="I3:I4"/>
    <mergeCell ref="K3:L3"/>
    <mergeCell ref="M3:M4"/>
    <mergeCell ref="N3:N4"/>
    <mergeCell ref="Q3:Q4"/>
    <mergeCell ref="R3:R4"/>
    <mergeCell ref="C3:C4"/>
    <mergeCell ref="O3:O4"/>
    <mergeCell ref="G3:G4"/>
    <mergeCell ref="F3:F4"/>
    <mergeCell ref="E3:E4"/>
    <mergeCell ref="D3:D4"/>
    <mergeCell ref="A2:E2"/>
  </mergeCells>
  <printOptions horizontalCentered="1"/>
  <pageMargins left="0" right="0" top="0.35433070866141736" bottom="0.35433070866141736" header="0.31496062992125984" footer="0.31496062992125984"/>
  <pageSetup paperSize="9" scale="64" fitToHeight="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4"/>
  <sheetViews>
    <sheetView view="pageBreakPreview" zoomScale="70" zoomScaleSheetLayoutView="70" workbookViewId="0">
      <selection activeCell="H37" sqref="H37"/>
    </sheetView>
  </sheetViews>
  <sheetFormatPr defaultColWidth="9.140625" defaultRowHeight="15.75" x14ac:dyDescent="0.25"/>
  <cols>
    <col min="1" max="1" width="9.140625" style="441"/>
    <col min="2" max="6" width="24.85546875" style="442" customWidth="1"/>
    <col min="7" max="7" width="22" style="442" customWidth="1"/>
    <col min="8" max="8" width="21" style="442" customWidth="1"/>
    <col min="9" max="9" width="18" style="442" customWidth="1"/>
    <col min="10" max="10" width="18" style="582" customWidth="1"/>
    <col min="11" max="11" width="18" style="442" customWidth="1"/>
    <col min="12" max="12" width="9.140625" style="334"/>
    <col min="13" max="13" width="20.28515625" style="334" customWidth="1"/>
    <col min="14" max="14" width="19.140625" style="334" customWidth="1"/>
    <col min="15" max="16384" width="9.140625" style="335"/>
  </cols>
  <sheetData>
    <row r="1" spans="1:14" ht="18" customHeight="1" x14ac:dyDescent="0.25">
      <c r="A1" s="1856" t="s">
        <v>502</v>
      </c>
      <c r="B1" s="1857"/>
      <c r="C1" s="1857"/>
      <c r="D1" s="1857"/>
      <c r="E1" s="1857"/>
      <c r="F1" s="1857"/>
      <c r="G1" s="1857"/>
      <c r="H1" s="1857"/>
      <c r="I1" s="1857"/>
      <c r="J1" s="580"/>
      <c r="K1" s="333"/>
    </row>
    <row r="2" spans="1:14" s="340" customFormat="1" ht="63" x14ac:dyDescent="0.25">
      <c r="A2" s="336" t="s">
        <v>503</v>
      </c>
      <c r="B2" s="336" t="s">
        <v>504</v>
      </c>
      <c r="C2" s="337" t="s">
        <v>5</v>
      </c>
      <c r="D2" s="337" t="s">
        <v>122</v>
      </c>
      <c r="E2" s="337" t="s">
        <v>6</v>
      </c>
      <c r="F2" s="337" t="s">
        <v>7</v>
      </c>
      <c r="G2" s="336" t="s">
        <v>505</v>
      </c>
      <c r="H2" s="336" t="s">
        <v>506</v>
      </c>
      <c r="I2" s="336" t="s">
        <v>507</v>
      </c>
      <c r="J2" s="581" t="s">
        <v>8</v>
      </c>
      <c r="K2" s="338" t="s">
        <v>10</v>
      </c>
      <c r="L2" s="339" t="s">
        <v>499</v>
      </c>
      <c r="M2" s="339" t="s">
        <v>508</v>
      </c>
      <c r="N2" s="339" t="s">
        <v>11</v>
      </c>
    </row>
    <row r="3" spans="1:14" ht="41.25" customHeight="1" x14ac:dyDescent="0.25">
      <c r="A3" s="336">
        <v>1</v>
      </c>
      <c r="B3" s="341" t="s">
        <v>509</v>
      </c>
      <c r="C3" s="147" t="s">
        <v>28</v>
      </c>
      <c r="D3" s="342"/>
      <c r="E3" s="342"/>
      <c r="F3" s="342"/>
      <c r="G3" s="343">
        <v>1</v>
      </c>
      <c r="H3" s="344" t="s">
        <v>510</v>
      </c>
      <c r="I3" s="345">
        <v>1100000</v>
      </c>
      <c r="J3" s="583"/>
      <c r="K3" s="155">
        <v>1</v>
      </c>
      <c r="L3" s="180" t="s">
        <v>511</v>
      </c>
      <c r="M3" s="180" t="s">
        <v>413</v>
      </c>
      <c r="N3" s="180" t="s">
        <v>237</v>
      </c>
    </row>
    <row r="4" spans="1:14" ht="32.25" customHeight="1" x14ac:dyDescent="0.25">
      <c r="A4" s="336">
        <v>2</v>
      </c>
      <c r="B4" s="341" t="s">
        <v>512</v>
      </c>
      <c r="C4" s="147" t="s">
        <v>28</v>
      </c>
      <c r="D4" s="341"/>
      <c r="E4" s="341"/>
      <c r="F4" s="341"/>
      <c r="G4" s="343">
        <v>1</v>
      </c>
      <c r="H4" s="344" t="s">
        <v>513</v>
      </c>
      <c r="I4" s="345">
        <v>1100000</v>
      </c>
      <c r="J4" s="583"/>
      <c r="K4" s="155">
        <v>1</v>
      </c>
      <c r="L4" s="180" t="s">
        <v>511</v>
      </c>
      <c r="M4" s="180" t="s">
        <v>413</v>
      </c>
      <c r="N4" s="180" t="s">
        <v>237</v>
      </c>
    </row>
    <row r="5" spans="1:14" ht="32.25" customHeight="1" x14ac:dyDescent="0.25">
      <c r="A5" s="336">
        <v>3</v>
      </c>
      <c r="B5" s="341" t="s">
        <v>514</v>
      </c>
      <c r="C5" s="147" t="s">
        <v>28</v>
      </c>
      <c r="D5" s="341"/>
      <c r="E5" s="341"/>
      <c r="F5" s="341"/>
      <c r="G5" s="343">
        <v>1</v>
      </c>
      <c r="H5" s="344" t="s">
        <v>515</v>
      </c>
      <c r="I5" s="345">
        <v>1100000</v>
      </c>
      <c r="J5" s="583"/>
      <c r="K5" s="155">
        <v>1</v>
      </c>
      <c r="L5" s="180" t="s">
        <v>511</v>
      </c>
      <c r="M5" s="180" t="s">
        <v>413</v>
      </c>
      <c r="N5" s="180" t="s">
        <v>237</v>
      </c>
    </row>
    <row r="6" spans="1:14" ht="34.5" customHeight="1" x14ac:dyDescent="0.25">
      <c r="A6" s="336">
        <v>4</v>
      </c>
      <c r="B6" s="341" t="s">
        <v>516</v>
      </c>
      <c r="C6" s="147" t="s">
        <v>28</v>
      </c>
      <c r="D6" s="341"/>
      <c r="E6" s="341"/>
      <c r="F6" s="341"/>
      <c r="G6" s="343">
        <v>1</v>
      </c>
      <c r="H6" s="344" t="s">
        <v>517</v>
      </c>
      <c r="I6" s="345">
        <v>1100000</v>
      </c>
      <c r="J6" s="583"/>
      <c r="K6" s="155">
        <v>1</v>
      </c>
      <c r="L6" s="180" t="s">
        <v>511</v>
      </c>
      <c r="M6" s="180" t="s">
        <v>413</v>
      </c>
      <c r="N6" s="180" t="s">
        <v>237</v>
      </c>
    </row>
    <row r="7" spans="1:14" ht="36.75" customHeight="1" x14ac:dyDescent="0.25">
      <c r="A7" s="336">
        <v>5</v>
      </c>
      <c r="B7" s="341" t="s">
        <v>518</v>
      </c>
      <c r="C7" s="147" t="s">
        <v>28</v>
      </c>
      <c r="D7" s="341"/>
      <c r="E7" s="341"/>
      <c r="F7" s="341"/>
      <c r="G7" s="343">
        <v>1</v>
      </c>
      <c r="H7" s="344" t="s">
        <v>519</v>
      </c>
      <c r="I7" s="345">
        <v>1100000</v>
      </c>
      <c r="J7" s="583"/>
      <c r="K7" s="155">
        <v>1</v>
      </c>
      <c r="L7" s="180" t="s">
        <v>511</v>
      </c>
      <c r="M7" s="180" t="s">
        <v>413</v>
      </c>
      <c r="N7" s="180" t="s">
        <v>237</v>
      </c>
    </row>
    <row r="8" spans="1:14" ht="31.5" customHeight="1" x14ac:dyDescent="0.25">
      <c r="A8" s="336">
        <v>6</v>
      </c>
      <c r="B8" s="341" t="s">
        <v>520</v>
      </c>
      <c r="C8" s="147" t="s">
        <v>28</v>
      </c>
      <c r="D8" s="341"/>
      <c r="E8" s="341"/>
      <c r="F8" s="341"/>
      <c r="G8" s="343">
        <v>1</v>
      </c>
      <c r="H8" s="344" t="s">
        <v>517</v>
      </c>
      <c r="I8" s="345">
        <v>1100000</v>
      </c>
      <c r="J8" s="583"/>
      <c r="K8" s="155">
        <v>1</v>
      </c>
      <c r="L8" s="180" t="s">
        <v>511</v>
      </c>
      <c r="M8" s="180" t="s">
        <v>413</v>
      </c>
      <c r="N8" s="180" t="s">
        <v>237</v>
      </c>
    </row>
    <row r="9" spans="1:14" ht="29.25" customHeight="1" x14ac:dyDescent="0.25">
      <c r="A9" s="336">
        <v>7</v>
      </c>
      <c r="B9" s="341" t="s">
        <v>521</v>
      </c>
      <c r="C9" s="147" t="s">
        <v>28</v>
      </c>
      <c r="D9" s="341"/>
      <c r="E9" s="341"/>
      <c r="F9" s="341"/>
      <c r="G9" s="343">
        <v>1</v>
      </c>
      <c r="H9" s="344" t="s">
        <v>519</v>
      </c>
      <c r="I9" s="345">
        <v>1100000</v>
      </c>
      <c r="J9" s="583"/>
      <c r="K9" s="155">
        <v>1</v>
      </c>
      <c r="L9" s="180" t="s">
        <v>511</v>
      </c>
      <c r="M9" s="180" t="s">
        <v>413</v>
      </c>
      <c r="N9" s="180" t="s">
        <v>237</v>
      </c>
    </row>
    <row r="10" spans="1:14" ht="29.25" customHeight="1" x14ac:dyDescent="0.25">
      <c r="A10" s="336">
        <v>8</v>
      </c>
      <c r="B10" s="341" t="s">
        <v>522</v>
      </c>
      <c r="C10" s="147" t="s">
        <v>28</v>
      </c>
      <c r="D10" s="341"/>
      <c r="E10" s="341"/>
      <c r="F10" s="341"/>
      <c r="G10" s="343">
        <v>1</v>
      </c>
      <c r="H10" s="344">
        <v>14.1</v>
      </c>
      <c r="I10" s="345">
        <v>1100000</v>
      </c>
      <c r="J10" s="583"/>
      <c r="K10" s="155">
        <v>1</v>
      </c>
      <c r="L10" s="180" t="s">
        <v>511</v>
      </c>
      <c r="M10" s="180" t="s">
        <v>413</v>
      </c>
      <c r="N10" s="180" t="s">
        <v>237</v>
      </c>
    </row>
    <row r="11" spans="1:14" ht="27" customHeight="1" x14ac:dyDescent="0.25">
      <c r="A11" s="336">
        <v>9</v>
      </c>
      <c r="B11" s="341" t="s">
        <v>523</v>
      </c>
      <c r="C11" s="147" t="s">
        <v>28</v>
      </c>
      <c r="D11" s="341"/>
      <c r="E11" s="341"/>
      <c r="F11" s="341"/>
      <c r="G11" s="343">
        <v>1</v>
      </c>
      <c r="H11" s="344">
        <v>13.9</v>
      </c>
      <c r="I11" s="345">
        <v>1100000</v>
      </c>
      <c r="J11" s="583"/>
      <c r="K11" s="155">
        <v>1</v>
      </c>
      <c r="L11" s="180" t="s">
        <v>511</v>
      </c>
      <c r="M11" s="180" t="s">
        <v>413</v>
      </c>
      <c r="N11" s="180" t="s">
        <v>237</v>
      </c>
    </row>
    <row r="12" spans="1:14" ht="29.25" customHeight="1" x14ac:dyDescent="0.25">
      <c r="A12" s="336">
        <v>10</v>
      </c>
      <c r="B12" s="341" t="s">
        <v>524</v>
      </c>
      <c r="C12" s="147" t="s">
        <v>28</v>
      </c>
      <c r="D12" s="341"/>
      <c r="E12" s="341"/>
      <c r="F12" s="341"/>
      <c r="G12" s="343">
        <v>1</v>
      </c>
      <c r="H12" s="344">
        <v>13.6</v>
      </c>
      <c r="I12" s="345">
        <v>1100000</v>
      </c>
      <c r="J12" s="583"/>
      <c r="K12" s="155">
        <v>1</v>
      </c>
      <c r="L12" s="180" t="s">
        <v>511</v>
      </c>
      <c r="M12" s="180" t="s">
        <v>413</v>
      </c>
      <c r="N12" s="180" t="s">
        <v>237</v>
      </c>
    </row>
    <row r="13" spans="1:14" ht="29.25" customHeight="1" x14ac:dyDescent="0.25">
      <c r="A13" s="336">
        <v>11</v>
      </c>
      <c r="B13" s="341" t="s">
        <v>525</v>
      </c>
      <c r="C13" s="147" t="s">
        <v>28</v>
      </c>
      <c r="D13" s="341"/>
      <c r="E13" s="341"/>
      <c r="F13" s="341"/>
      <c r="G13" s="343">
        <v>1</v>
      </c>
      <c r="H13" s="344">
        <v>15</v>
      </c>
      <c r="I13" s="345">
        <v>1100000</v>
      </c>
      <c r="J13" s="583"/>
      <c r="K13" s="155">
        <v>1</v>
      </c>
      <c r="L13" s="180" t="s">
        <v>511</v>
      </c>
      <c r="M13" s="180" t="s">
        <v>413</v>
      </c>
      <c r="N13" s="180" t="s">
        <v>237</v>
      </c>
    </row>
    <row r="14" spans="1:14" ht="26.25" customHeight="1" x14ac:dyDescent="0.25">
      <c r="A14" s="336">
        <v>12</v>
      </c>
      <c r="B14" s="341" t="s">
        <v>526</v>
      </c>
      <c r="C14" s="147" t="s">
        <v>28</v>
      </c>
      <c r="D14" s="341"/>
      <c r="E14" s="341"/>
      <c r="F14" s="341"/>
      <c r="G14" s="343">
        <v>1</v>
      </c>
      <c r="H14" s="344">
        <v>13.9</v>
      </c>
      <c r="I14" s="345">
        <v>1100000</v>
      </c>
      <c r="J14" s="583"/>
      <c r="K14" s="155">
        <v>1</v>
      </c>
      <c r="L14" s="180" t="s">
        <v>511</v>
      </c>
      <c r="M14" s="180" t="s">
        <v>413</v>
      </c>
      <c r="N14" s="180" t="s">
        <v>237</v>
      </c>
    </row>
    <row r="15" spans="1:14" ht="32.25" customHeight="1" x14ac:dyDescent="0.25">
      <c r="A15" s="336">
        <v>13</v>
      </c>
      <c r="B15" s="341" t="s">
        <v>527</v>
      </c>
      <c r="C15" s="147" t="s">
        <v>28</v>
      </c>
      <c r="D15" s="341"/>
      <c r="E15" s="341"/>
      <c r="F15" s="341"/>
      <c r="G15" s="343">
        <v>1</v>
      </c>
      <c r="H15" s="344">
        <v>19.899999999999999</v>
      </c>
      <c r="I15" s="345">
        <v>1100000</v>
      </c>
      <c r="J15" s="583"/>
      <c r="K15" s="155">
        <v>1</v>
      </c>
      <c r="L15" s="180" t="s">
        <v>511</v>
      </c>
      <c r="M15" s="180" t="s">
        <v>413</v>
      </c>
      <c r="N15" s="180" t="s">
        <v>237</v>
      </c>
    </row>
    <row r="16" spans="1:14" ht="37.5" customHeight="1" x14ac:dyDescent="0.25">
      <c r="A16" s="336">
        <v>14</v>
      </c>
      <c r="B16" s="341" t="s">
        <v>528</v>
      </c>
      <c r="C16" s="147" t="s">
        <v>28</v>
      </c>
      <c r="D16" s="341"/>
      <c r="E16" s="341"/>
      <c r="F16" s="341"/>
      <c r="G16" s="343">
        <v>1</v>
      </c>
      <c r="H16" s="344">
        <v>15.1</v>
      </c>
      <c r="I16" s="345">
        <v>1100000</v>
      </c>
      <c r="J16" s="583"/>
      <c r="K16" s="155">
        <v>1</v>
      </c>
      <c r="L16" s="180" t="s">
        <v>511</v>
      </c>
      <c r="M16" s="180" t="s">
        <v>413</v>
      </c>
      <c r="N16" s="180" t="s">
        <v>237</v>
      </c>
    </row>
    <row r="17" spans="1:14" s="340" customFormat="1" ht="14.25" hidden="1" customHeight="1" x14ac:dyDescent="0.25">
      <c r="A17" s="1858" t="s">
        <v>381</v>
      </c>
      <c r="B17" s="1859"/>
      <c r="C17" s="1859"/>
      <c r="D17" s="1859"/>
      <c r="E17" s="1859"/>
      <c r="F17" s="1859"/>
      <c r="G17" s="1860"/>
      <c r="H17" s="346">
        <f>SUM(H3:H16)</f>
        <v>105.5</v>
      </c>
      <c r="I17" s="347">
        <f>SUM(I3:I16)</f>
        <v>15400000</v>
      </c>
      <c r="J17" s="348"/>
      <c r="K17" s="155">
        <v>1</v>
      </c>
      <c r="L17" s="1847"/>
      <c r="M17" s="1848"/>
      <c r="N17" s="1849"/>
    </row>
    <row r="18" spans="1:14" ht="31.5" x14ac:dyDescent="0.25">
      <c r="A18" s="336">
        <v>15</v>
      </c>
      <c r="B18" s="341" t="s">
        <v>529</v>
      </c>
      <c r="C18" s="147" t="s">
        <v>28</v>
      </c>
      <c r="D18" s="341"/>
      <c r="E18" s="341"/>
      <c r="F18" s="341"/>
      <c r="G18" s="343">
        <v>2</v>
      </c>
      <c r="H18" s="344" t="s">
        <v>530</v>
      </c>
      <c r="I18" s="345">
        <v>1000000</v>
      </c>
      <c r="J18" s="583"/>
      <c r="K18" s="155">
        <v>1</v>
      </c>
      <c r="L18" s="180" t="s">
        <v>511</v>
      </c>
      <c r="M18" s="349" t="s">
        <v>531</v>
      </c>
      <c r="N18" s="180" t="s">
        <v>430</v>
      </c>
    </row>
    <row r="19" spans="1:14" ht="31.5" x14ac:dyDescent="0.25">
      <c r="A19" s="336">
        <v>16</v>
      </c>
      <c r="B19" s="341" t="s">
        <v>532</v>
      </c>
      <c r="C19" s="147" t="s">
        <v>28</v>
      </c>
      <c r="D19" s="341"/>
      <c r="E19" s="341"/>
      <c r="F19" s="341"/>
      <c r="G19" s="343">
        <v>2</v>
      </c>
      <c r="H19" s="344" t="s">
        <v>533</v>
      </c>
      <c r="I19" s="345">
        <v>1000000</v>
      </c>
      <c r="J19" s="583"/>
      <c r="K19" s="155">
        <v>1</v>
      </c>
      <c r="L19" s="180" t="s">
        <v>511</v>
      </c>
      <c r="M19" s="350" t="s">
        <v>531</v>
      </c>
      <c r="N19" s="180" t="s">
        <v>430</v>
      </c>
    </row>
    <row r="20" spans="1:14" ht="31.5" x14ac:dyDescent="0.25">
      <c r="A20" s="336">
        <v>17</v>
      </c>
      <c r="B20" s="341" t="s">
        <v>534</v>
      </c>
      <c r="C20" s="147" t="s">
        <v>28</v>
      </c>
      <c r="D20" s="341"/>
      <c r="E20" s="341"/>
      <c r="F20" s="341"/>
      <c r="G20" s="343">
        <v>2</v>
      </c>
      <c r="H20" s="344" t="s">
        <v>535</v>
      </c>
      <c r="I20" s="345">
        <v>1000000</v>
      </c>
      <c r="J20" s="583"/>
      <c r="K20" s="155">
        <v>1</v>
      </c>
      <c r="L20" s="180" t="s">
        <v>511</v>
      </c>
      <c r="M20" s="351" t="s">
        <v>531</v>
      </c>
      <c r="N20" s="180" t="s">
        <v>430</v>
      </c>
    </row>
    <row r="21" spans="1:14" ht="31.5" x14ac:dyDescent="0.25">
      <c r="A21" s="336">
        <v>18</v>
      </c>
      <c r="B21" s="341" t="s">
        <v>536</v>
      </c>
      <c r="C21" s="147" t="s">
        <v>28</v>
      </c>
      <c r="D21" s="341"/>
      <c r="E21" s="341"/>
      <c r="F21" s="341"/>
      <c r="G21" s="343">
        <v>2</v>
      </c>
      <c r="H21" s="344" t="s">
        <v>537</v>
      </c>
      <c r="I21" s="345">
        <v>1000000</v>
      </c>
      <c r="J21" s="583"/>
      <c r="K21" s="155">
        <v>1</v>
      </c>
      <c r="L21" s="180" t="s">
        <v>511</v>
      </c>
      <c r="M21" s="351" t="s">
        <v>531</v>
      </c>
      <c r="N21" s="180" t="s">
        <v>430</v>
      </c>
    </row>
    <row r="22" spans="1:14" ht="31.5" x14ac:dyDescent="0.25">
      <c r="A22" s="336">
        <v>19</v>
      </c>
      <c r="B22" s="341" t="s">
        <v>538</v>
      </c>
      <c r="C22" s="147" t="s">
        <v>28</v>
      </c>
      <c r="D22" s="341"/>
      <c r="E22" s="341"/>
      <c r="F22" s="341"/>
      <c r="G22" s="343">
        <v>2</v>
      </c>
      <c r="H22" s="344" t="s">
        <v>539</v>
      </c>
      <c r="I22" s="345">
        <v>1000000</v>
      </c>
      <c r="J22" s="583"/>
      <c r="K22" s="155">
        <v>1</v>
      </c>
      <c r="L22" s="180" t="s">
        <v>511</v>
      </c>
      <c r="M22" s="351" t="s">
        <v>531</v>
      </c>
      <c r="N22" s="180" t="s">
        <v>430</v>
      </c>
    </row>
    <row r="23" spans="1:14" ht="31.5" x14ac:dyDescent="0.25">
      <c r="A23" s="336">
        <v>20</v>
      </c>
      <c r="B23" s="341" t="s">
        <v>540</v>
      </c>
      <c r="C23" s="147" t="s">
        <v>28</v>
      </c>
      <c r="D23" s="341"/>
      <c r="E23" s="341"/>
      <c r="F23" s="341"/>
      <c r="G23" s="343">
        <v>2</v>
      </c>
      <c r="H23" s="344" t="s">
        <v>541</v>
      </c>
      <c r="I23" s="345">
        <v>1000000</v>
      </c>
      <c r="J23" s="583"/>
      <c r="K23" s="155">
        <v>1</v>
      </c>
      <c r="L23" s="180" t="s">
        <v>511</v>
      </c>
      <c r="M23" s="351" t="s">
        <v>531</v>
      </c>
      <c r="N23" s="180" t="s">
        <v>430</v>
      </c>
    </row>
    <row r="24" spans="1:14" ht="31.5" x14ac:dyDescent="0.25">
      <c r="A24" s="336">
        <v>21</v>
      </c>
      <c r="B24" s="341" t="s">
        <v>542</v>
      </c>
      <c r="C24" s="147" t="s">
        <v>28</v>
      </c>
      <c r="D24" s="341"/>
      <c r="E24" s="341"/>
      <c r="F24" s="341"/>
      <c r="G24" s="343">
        <v>2</v>
      </c>
      <c r="H24" s="344" t="s">
        <v>543</v>
      </c>
      <c r="I24" s="345">
        <v>1000000</v>
      </c>
      <c r="J24" s="583"/>
      <c r="K24" s="155">
        <v>1</v>
      </c>
      <c r="L24" s="180" t="s">
        <v>511</v>
      </c>
      <c r="M24" s="351" t="s">
        <v>531</v>
      </c>
      <c r="N24" s="180" t="s">
        <v>430</v>
      </c>
    </row>
    <row r="25" spans="1:14" ht="31.5" x14ac:dyDescent="0.25">
      <c r="A25" s="336">
        <v>22</v>
      </c>
      <c r="B25" s="341" t="s">
        <v>544</v>
      </c>
      <c r="C25" s="147" t="s">
        <v>28</v>
      </c>
      <c r="D25" s="341"/>
      <c r="E25" s="341"/>
      <c r="F25" s="341"/>
      <c r="G25" s="343">
        <v>2</v>
      </c>
      <c r="H25" s="344" t="s">
        <v>535</v>
      </c>
      <c r="I25" s="345">
        <v>1000000</v>
      </c>
      <c r="J25" s="583"/>
      <c r="K25" s="155">
        <v>1</v>
      </c>
      <c r="L25" s="180" t="s">
        <v>511</v>
      </c>
      <c r="M25" s="351" t="s">
        <v>531</v>
      </c>
      <c r="N25" s="180" t="s">
        <v>430</v>
      </c>
    </row>
    <row r="26" spans="1:14" ht="31.5" x14ac:dyDescent="0.25">
      <c r="A26" s="336">
        <v>23</v>
      </c>
      <c r="B26" s="341" t="s">
        <v>545</v>
      </c>
      <c r="C26" s="147" t="s">
        <v>28</v>
      </c>
      <c r="D26" s="341"/>
      <c r="E26" s="341"/>
      <c r="F26" s="341"/>
      <c r="G26" s="343">
        <v>2</v>
      </c>
      <c r="H26" s="344" t="s">
        <v>546</v>
      </c>
      <c r="I26" s="345">
        <v>1000000</v>
      </c>
      <c r="J26" s="583"/>
      <c r="K26" s="155">
        <v>1</v>
      </c>
      <c r="L26" s="180" t="s">
        <v>511</v>
      </c>
      <c r="M26" s="351" t="s">
        <v>531</v>
      </c>
      <c r="N26" s="180" t="s">
        <v>430</v>
      </c>
    </row>
    <row r="27" spans="1:14" ht="31.5" x14ac:dyDescent="0.25">
      <c r="A27" s="336">
        <v>24</v>
      </c>
      <c r="B27" s="341" t="s">
        <v>547</v>
      </c>
      <c r="C27" s="147" t="s">
        <v>28</v>
      </c>
      <c r="D27" s="341"/>
      <c r="E27" s="341"/>
      <c r="F27" s="341"/>
      <c r="G27" s="343">
        <v>2</v>
      </c>
      <c r="H27" s="344" t="s">
        <v>548</v>
      </c>
      <c r="I27" s="345">
        <v>1000000</v>
      </c>
      <c r="J27" s="583"/>
      <c r="K27" s="155">
        <v>1</v>
      </c>
      <c r="L27" s="180" t="s">
        <v>511</v>
      </c>
      <c r="M27" s="351" t="s">
        <v>531</v>
      </c>
      <c r="N27" s="180" t="s">
        <v>430</v>
      </c>
    </row>
    <row r="28" spans="1:14" ht="31.5" x14ac:dyDescent="0.25">
      <c r="A28" s="336">
        <v>25</v>
      </c>
      <c r="B28" s="341" t="s">
        <v>549</v>
      </c>
      <c r="C28" s="147" t="s">
        <v>28</v>
      </c>
      <c r="D28" s="341"/>
      <c r="E28" s="341"/>
      <c r="F28" s="341"/>
      <c r="G28" s="343">
        <v>2</v>
      </c>
      <c r="H28" s="344" t="s">
        <v>539</v>
      </c>
      <c r="I28" s="345">
        <v>1000000</v>
      </c>
      <c r="J28" s="583"/>
      <c r="K28" s="155">
        <v>1</v>
      </c>
      <c r="L28" s="180" t="s">
        <v>511</v>
      </c>
      <c r="M28" s="351" t="s">
        <v>531</v>
      </c>
      <c r="N28" s="180" t="s">
        <v>430</v>
      </c>
    </row>
    <row r="29" spans="1:14" ht="47.25" x14ac:dyDescent="0.25">
      <c r="A29" s="336">
        <v>26</v>
      </c>
      <c r="B29" s="341" t="s">
        <v>550</v>
      </c>
      <c r="C29" s="147" t="s">
        <v>28</v>
      </c>
      <c r="D29" s="341"/>
      <c r="E29" s="341"/>
      <c r="F29" s="341"/>
      <c r="G29" s="343">
        <v>2</v>
      </c>
      <c r="H29" s="344" t="s">
        <v>546</v>
      </c>
      <c r="I29" s="345">
        <v>1000000</v>
      </c>
      <c r="J29" s="583"/>
      <c r="K29" s="155">
        <v>1</v>
      </c>
      <c r="L29" s="180" t="s">
        <v>511</v>
      </c>
      <c r="M29" s="352" t="s">
        <v>551</v>
      </c>
      <c r="N29" s="180" t="s">
        <v>430</v>
      </c>
    </row>
    <row r="30" spans="1:14" ht="31.5" x14ac:dyDescent="0.25">
      <c r="A30" s="336">
        <v>27</v>
      </c>
      <c r="B30" s="341" t="s">
        <v>552</v>
      </c>
      <c r="C30" s="147" t="s">
        <v>28</v>
      </c>
      <c r="D30" s="341"/>
      <c r="E30" s="341"/>
      <c r="F30" s="341"/>
      <c r="G30" s="343">
        <v>2</v>
      </c>
      <c r="H30" s="344" t="s">
        <v>553</v>
      </c>
      <c r="I30" s="345">
        <v>1000000</v>
      </c>
      <c r="J30" s="583"/>
      <c r="K30" s="155">
        <v>1</v>
      </c>
      <c r="L30" s="180" t="s">
        <v>511</v>
      </c>
      <c r="M30" s="353" t="s">
        <v>554</v>
      </c>
      <c r="N30" s="180" t="s">
        <v>237</v>
      </c>
    </row>
    <row r="31" spans="1:14" ht="31.5" x14ac:dyDescent="0.25">
      <c r="A31" s="336">
        <v>28</v>
      </c>
      <c r="B31" s="341" t="s">
        <v>555</v>
      </c>
      <c r="C31" s="147" t="s">
        <v>28</v>
      </c>
      <c r="D31" s="341"/>
      <c r="E31" s="341"/>
      <c r="F31" s="341"/>
      <c r="G31" s="343">
        <v>2</v>
      </c>
      <c r="H31" s="344" t="s">
        <v>556</v>
      </c>
      <c r="I31" s="345">
        <v>1000000</v>
      </c>
      <c r="J31" s="583"/>
      <c r="K31" s="155">
        <v>1</v>
      </c>
      <c r="L31" s="180" t="s">
        <v>511</v>
      </c>
      <c r="M31" s="354" t="s">
        <v>557</v>
      </c>
      <c r="N31" s="180" t="s">
        <v>237</v>
      </c>
    </row>
    <row r="32" spans="1:14" ht="31.5" x14ac:dyDescent="0.25">
      <c r="A32" s="336">
        <v>29</v>
      </c>
      <c r="B32" s="341" t="s">
        <v>558</v>
      </c>
      <c r="C32" s="147" t="s">
        <v>28</v>
      </c>
      <c r="D32" s="341"/>
      <c r="E32" s="341"/>
      <c r="F32" s="341"/>
      <c r="G32" s="343">
        <v>2</v>
      </c>
      <c r="H32" s="344" t="s">
        <v>559</v>
      </c>
      <c r="I32" s="345">
        <v>1000000</v>
      </c>
      <c r="J32" s="583"/>
      <c r="K32" s="155">
        <v>1</v>
      </c>
      <c r="L32" s="180" t="s">
        <v>511</v>
      </c>
      <c r="M32" s="355" t="s">
        <v>560</v>
      </c>
      <c r="N32" s="180" t="s">
        <v>237</v>
      </c>
    </row>
    <row r="33" spans="1:14" ht="31.5" x14ac:dyDescent="0.25">
      <c r="A33" s="336">
        <v>30</v>
      </c>
      <c r="B33" s="341" t="s">
        <v>561</v>
      </c>
      <c r="C33" s="147" t="s">
        <v>28</v>
      </c>
      <c r="D33" s="341"/>
      <c r="E33" s="341"/>
      <c r="F33" s="341"/>
      <c r="G33" s="343">
        <v>2</v>
      </c>
      <c r="H33" s="344" t="s">
        <v>562</v>
      </c>
      <c r="I33" s="345">
        <v>1000000</v>
      </c>
      <c r="J33" s="583"/>
      <c r="K33" s="155">
        <v>1</v>
      </c>
      <c r="L33" s="180" t="s">
        <v>511</v>
      </c>
      <c r="M33" s="356" t="s">
        <v>563</v>
      </c>
      <c r="N33" s="180" t="s">
        <v>237</v>
      </c>
    </row>
    <row r="34" spans="1:14" ht="47.25" x14ac:dyDescent="0.25">
      <c r="A34" s="336">
        <v>31</v>
      </c>
      <c r="B34" s="341" t="s">
        <v>564</v>
      </c>
      <c r="C34" s="147" t="s">
        <v>28</v>
      </c>
      <c r="D34" s="341"/>
      <c r="E34" s="341"/>
      <c r="F34" s="341"/>
      <c r="G34" s="343">
        <v>2</v>
      </c>
      <c r="H34" s="344" t="s">
        <v>519</v>
      </c>
      <c r="I34" s="345">
        <v>1000000</v>
      </c>
      <c r="J34" s="583"/>
      <c r="K34" s="155">
        <v>1</v>
      </c>
      <c r="L34" s="180" t="s">
        <v>511</v>
      </c>
      <c r="M34" s="357" t="s">
        <v>565</v>
      </c>
      <c r="N34" s="180" t="s">
        <v>237</v>
      </c>
    </row>
    <row r="35" spans="1:14" ht="31.5" x14ac:dyDescent="0.25">
      <c r="A35" s="336">
        <v>32</v>
      </c>
      <c r="B35" s="341" t="s">
        <v>566</v>
      </c>
      <c r="C35" s="147" t="s">
        <v>28</v>
      </c>
      <c r="D35" s="341"/>
      <c r="E35" s="341"/>
      <c r="F35" s="341"/>
      <c r="G35" s="343">
        <v>2</v>
      </c>
      <c r="H35" s="344" t="s">
        <v>517</v>
      </c>
      <c r="I35" s="345">
        <v>1000000</v>
      </c>
      <c r="J35" s="583"/>
      <c r="K35" s="155">
        <v>1</v>
      </c>
      <c r="L35" s="180" t="s">
        <v>511</v>
      </c>
      <c r="M35" s="358" t="s">
        <v>567</v>
      </c>
      <c r="N35" s="180" t="s">
        <v>237</v>
      </c>
    </row>
    <row r="36" spans="1:14" ht="47.25" x14ac:dyDescent="0.25">
      <c r="A36" s="336">
        <v>33</v>
      </c>
      <c r="B36" s="341" t="s">
        <v>568</v>
      </c>
      <c r="C36" s="147" t="s">
        <v>28</v>
      </c>
      <c r="D36" s="341"/>
      <c r="E36" s="341"/>
      <c r="F36" s="341"/>
      <c r="G36" s="343">
        <v>2</v>
      </c>
      <c r="H36" s="344" t="s">
        <v>569</v>
      </c>
      <c r="I36" s="345">
        <v>1000000</v>
      </c>
      <c r="J36" s="583"/>
      <c r="K36" s="155">
        <v>1</v>
      </c>
      <c r="L36" s="180" t="s">
        <v>511</v>
      </c>
      <c r="M36" s="359" t="s">
        <v>570</v>
      </c>
      <c r="N36" s="180" t="s">
        <v>237</v>
      </c>
    </row>
    <row r="37" spans="1:14" ht="47.25" x14ac:dyDescent="0.25">
      <c r="A37" s="336">
        <v>34</v>
      </c>
      <c r="B37" s="341" t="s">
        <v>571</v>
      </c>
      <c r="C37" s="147" t="s">
        <v>28</v>
      </c>
      <c r="D37" s="341"/>
      <c r="E37" s="341"/>
      <c r="F37" s="341"/>
      <c r="G37" s="343">
        <v>2</v>
      </c>
      <c r="H37" s="344" t="s">
        <v>572</v>
      </c>
      <c r="I37" s="345">
        <v>1000000</v>
      </c>
      <c r="J37" s="583"/>
      <c r="K37" s="155">
        <v>1</v>
      </c>
      <c r="L37" s="180" t="s">
        <v>511</v>
      </c>
      <c r="M37" s="359" t="s">
        <v>570</v>
      </c>
      <c r="N37" s="180" t="s">
        <v>237</v>
      </c>
    </row>
    <row r="38" spans="1:14" ht="31.5" x14ac:dyDescent="0.25">
      <c r="A38" s="336">
        <v>35</v>
      </c>
      <c r="B38" s="341" t="s">
        <v>573</v>
      </c>
      <c r="C38" s="232" t="s">
        <v>48</v>
      </c>
      <c r="D38" s="341" t="s">
        <v>1161</v>
      </c>
      <c r="E38" s="341" t="s">
        <v>49</v>
      </c>
      <c r="F38" s="341" t="s">
        <v>574</v>
      </c>
      <c r="G38" s="343">
        <v>2</v>
      </c>
      <c r="H38" s="344">
        <v>15</v>
      </c>
      <c r="I38" s="345">
        <v>1000000</v>
      </c>
      <c r="J38" s="583">
        <v>43062</v>
      </c>
      <c r="K38" s="155">
        <v>1</v>
      </c>
      <c r="L38" s="180" t="s">
        <v>511</v>
      </c>
      <c r="M38" s="360" t="s">
        <v>575</v>
      </c>
      <c r="N38" s="180" t="s">
        <v>237</v>
      </c>
    </row>
    <row r="39" spans="1:14" ht="31.5" x14ac:dyDescent="0.25">
      <c r="A39" s="336">
        <v>36</v>
      </c>
      <c r="B39" s="341" t="s">
        <v>576</v>
      </c>
      <c r="C39" s="147" t="s">
        <v>28</v>
      </c>
      <c r="D39" s="341"/>
      <c r="E39" s="341"/>
      <c r="F39" s="341"/>
      <c r="G39" s="343">
        <v>2</v>
      </c>
      <c r="H39" s="344">
        <v>13.4</v>
      </c>
      <c r="I39" s="345">
        <v>1000000</v>
      </c>
      <c r="J39" s="583"/>
      <c r="K39" s="155">
        <v>1</v>
      </c>
      <c r="L39" s="180" t="s">
        <v>511</v>
      </c>
      <c r="M39" s="360" t="s">
        <v>575</v>
      </c>
      <c r="N39" s="180" t="s">
        <v>237</v>
      </c>
    </row>
    <row r="40" spans="1:14" ht="31.5" x14ac:dyDescent="0.25">
      <c r="A40" s="336">
        <v>37</v>
      </c>
      <c r="B40" s="341" t="s">
        <v>577</v>
      </c>
      <c r="C40" s="147" t="s">
        <v>28</v>
      </c>
      <c r="D40" s="341"/>
      <c r="E40" s="341"/>
      <c r="F40" s="341"/>
      <c r="G40" s="343">
        <v>2</v>
      </c>
      <c r="H40" s="344">
        <v>14</v>
      </c>
      <c r="I40" s="345">
        <v>1000000</v>
      </c>
      <c r="J40" s="583"/>
      <c r="K40" s="155">
        <v>1</v>
      </c>
      <c r="L40" s="180" t="s">
        <v>511</v>
      </c>
      <c r="M40" s="360" t="s">
        <v>575</v>
      </c>
      <c r="N40" s="180" t="s">
        <v>237</v>
      </c>
    </row>
    <row r="41" spans="1:14" ht="31.5" x14ac:dyDescent="0.25">
      <c r="A41" s="336">
        <v>38</v>
      </c>
      <c r="B41" s="341" t="s">
        <v>578</v>
      </c>
      <c r="C41" s="147" t="s">
        <v>28</v>
      </c>
      <c r="D41" s="341"/>
      <c r="E41" s="341"/>
      <c r="F41" s="341"/>
      <c r="G41" s="343">
        <v>2</v>
      </c>
      <c r="H41" s="344">
        <v>8</v>
      </c>
      <c r="I41" s="345">
        <v>1000000</v>
      </c>
      <c r="J41" s="583"/>
      <c r="K41" s="155">
        <v>1</v>
      </c>
      <c r="L41" s="180" t="s">
        <v>511</v>
      </c>
      <c r="M41" s="180" t="s">
        <v>511</v>
      </c>
      <c r="N41" s="180" t="s">
        <v>237</v>
      </c>
    </row>
    <row r="42" spans="1:14" ht="31.5" x14ac:dyDescent="0.25">
      <c r="A42" s="336">
        <v>39</v>
      </c>
      <c r="B42" s="341" t="s">
        <v>579</v>
      </c>
      <c r="C42" s="147" t="s">
        <v>28</v>
      </c>
      <c r="D42" s="341"/>
      <c r="E42" s="341"/>
      <c r="F42" s="341"/>
      <c r="G42" s="343">
        <v>2</v>
      </c>
      <c r="H42" s="344" t="s">
        <v>580</v>
      </c>
      <c r="I42" s="345">
        <v>1000000</v>
      </c>
      <c r="J42" s="583"/>
      <c r="K42" s="155">
        <v>1</v>
      </c>
      <c r="L42" s="180" t="s">
        <v>511</v>
      </c>
      <c r="M42" s="180" t="s">
        <v>511</v>
      </c>
      <c r="N42" s="180" t="s">
        <v>237</v>
      </c>
    </row>
    <row r="43" spans="1:14" ht="31.5" x14ac:dyDescent="0.25">
      <c r="A43" s="336">
        <v>40</v>
      </c>
      <c r="B43" s="341" t="s">
        <v>581</v>
      </c>
      <c r="C43" s="147" t="s">
        <v>28</v>
      </c>
      <c r="D43" s="341"/>
      <c r="E43" s="341"/>
      <c r="F43" s="341"/>
      <c r="G43" s="343">
        <v>2</v>
      </c>
      <c r="H43" s="344" t="s">
        <v>582</v>
      </c>
      <c r="I43" s="345">
        <v>1000000</v>
      </c>
      <c r="J43" s="583"/>
      <c r="K43" s="155">
        <v>1</v>
      </c>
      <c r="L43" s="180" t="s">
        <v>511</v>
      </c>
      <c r="M43" s="180" t="s">
        <v>511</v>
      </c>
      <c r="N43" s="180" t="s">
        <v>237</v>
      </c>
    </row>
    <row r="44" spans="1:14" ht="31.5" x14ac:dyDescent="0.25">
      <c r="A44" s="336">
        <v>41</v>
      </c>
      <c r="B44" s="341" t="s">
        <v>583</v>
      </c>
      <c r="C44" s="147" t="s">
        <v>28</v>
      </c>
      <c r="D44" s="341"/>
      <c r="E44" s="341"/>
      <c r="F44" s="341"/>
      <c r="G44" s="343">
        <v>2</v>
      </c>
      <c r="H44" s="344">
        <v>13.5</v>
      </c>
      <c r="I44" s="345">
        <v>1000000</v>
      </c>
      <c r="J44" s="583"/>
      <c r="K44" s="155">
        <v>1</v>
      </c>
      <c r="L44" s="180" t="s">
        <v>511</v>
      </c>
      <c r="M44" s="180" t="s">
        <v>511</v>
      </c>
      <c r="N44" s="180"/>
    </row>
    <row r="45" spans="1:14" ht="31.5" x14ac:dyDescent="0.25">
      <c r="A45" s="336">
        <v>42</v>
      </c>
      <c r="B45" s="341" t="s">
        <v>584</v>
      </c>
      <c r="C45" s="147" t="s">
        <v>28</v>
      </c>
      <c r="D45" s="341"/>
      <c r="E45" s="341"/>
      <c r="F45" s="341"/>
      <c r="G45" s="343">
        <v>2</v>
      </c>
      <c r="H45" s="344">
        <v>14.6</v>
      </c>
      <c r="I45" s="345">
        <v>1000000</v>
      </c>
      <c r="J45" s="583"/>
      <c r="K45" s="155">
        <v>1</v>
      </c>
      <c r="L45" s="180" t="s">
        <v>511</v>
      </c>
      <c r="M45" s="180" t="s">
        <v>511</v>
      </c>
      <c r="N45" s="180"/>
    </row>
    <row r="46" spans="1:14" ht="47.25" x14ac:dyDescent="0.25">
      <c r="A46" s="336">
        <v>43</v>
      </c>
      <c r="B46" s="341" t="s">
        <v>585</v>
      </c>
      <c r="C46" s="147" t="s">
        <v>28</v>
      </c>
      <c r="D46" s="341"/>
      <c r="E46" s="341"/>
      <c r="F46" s="341"/>
      <c r="G46" s="343">
        <v>2</v>
      </c>
      <c r="H46" s="344" t="s">
        <v>586</v>
      </c>
      <c r="I46" s="345">
        <v>1000000</v>
      </c>
      <c r="J46" s="583"/>
      <c r="K46" s="155">
        <v>1</v>
      </c>
      <c r="L46" s="180" t="s">
        <v>511</v>
      </c>
      <c r="M46" s="361" t="s">
        <v>587</v>
      </c>
      <c r="N46" s="180" t="s">
        <v>237</v>
      </c>
    </row>
    <row r="47" spans="1:14" ht="47.25" x14ac:dyDescent="0.25">
      <c r="A47" s="336">
        <v>44</v>
      </c>
      <c r="B47" s="341" t="s">
        <v>588</v>
      </c>
      <c r="C47" s="147" t="s">
        <v>28</v>
      </c>
      <c r="D47" s="341"/>
      <c r="E47" s="341"/>
      <c r="F47" s="341"/>
      <c r="G47" s="343">
        <v>2</v>
      </c>
      <c r="H47" s="344" t="s">
        <v>556</v>
      </c>
      <c r="I47" s="345">
        <v>1000000</v>
      </c>
      <c r="J47" s="583"/>
      <c r="K47" s="155">
        <v>1</v>
      </c>
      <c r="L47" s="180" t="s">
        <v>511</v>
      </c>
      <c r="M47" s="361" t="s">
        <v>587</v>
      </c>
      <c r="N47" s="180" t="s">
        <v>237</v>
      </c>
    </row>
    <row r="48" spans="1:14" ht="47.25" x14ac:dyDescent="0.25">
      <c r="A48" s="336">
        <v>45</v>
      </c>
      <c r="B48" s="341" t="s">
        <v>589</v>
      </c>
      <c r="C48" s="147" t="s">
        <v>28</v>
      </c>
      <c r="D48" s="341"/>
      <c r="E48" s="341"/>
      <c r="F48" s="341"/>
      <c r="G48" s="343">
        <v>2</v>
      </c>
      <c r="H48" s="344" t="s">
        <v>580</v>
      </c>
      <c r="I48" s="345">
        <v>1000000</v>
      </c>
      <c r="J48" s="583"/>
      <c r="K48" s="155">
        <v>1</v>
      </c>
      <c r="L48" s="180" t="s">
        <v>511</v>
      </c>
      <c r="M48" s="361" t="s">
        <v>587</v>
      </c>
      <c r="N48" s="180" t="s">
        <v>237</v>
      </c>
    </row>
    <row r="49" spans="1:14" ht="31.5" x14ac:dyDescent="0.25">
      <c r="A49" s="336">
        <v>46</v>
      </c>
      <c r="B49" s="341" t="s">
        <v>590</v>
      </c>
      <c r="C49" s="147" t="s">
        <v>28</v>
      </c>
      <c r="D49" s="341"/>
      <c r="E49" s="341"/>
      <c r="F49" s="341"/>
      <c r="G49" s="343">
        <v>2</v>
      </c>
      <c r="H49" s="344" t="s">
        <v>591</v>
      </c>
      <c r="I49" s="345">
        <v>1000000</v>
      </c>
      <c r="J49" s="583"/>
      <c r="K49" s="155">
        <v>1</v>
      </c>
      <c r="L49" s="180" t="s">
        <v>511</v>
      </c>
      <c r="M49" s="362" t="s">
        <v>554</v>
      </c>
      <c r="N49" s="180" t="s">
        <v>237</v>
      </c>
    </row>
    <row r="50" spans="1:14" ht="31.5" x14ac:dyDescent="0.25">
      <c r="A50" s="336">
        <v>47</v>
      </c>
      <c r="B50" s="341" t="s">
        <v>592</v>
      </c>
      <c r="C50" s="147" t="s">
        <v>28</v>
      </c>
      <c r="D50" s="341"/>
      <c r="E50" s="341"/>
      <c r="F50" s="341"/>
      <c r="G50" s="343">
        <v>2</v>
      </c>
      <c r="H50" s="344" t="s">
        <v>593</v>
      </c>
      <c r="I50" s="345">
        <v>1000000</v>
      </c>
      <c r="J50" s="583"/>
      <c r="K50" s="155">
        <v>1</v>
      </c>
      <c r="L50" s="180" t="s">
        <v>511</v>
      </c>
      <c r="M50" s="362" t="s">
        <v>554</v>
      </c>
      <c r="N50" s="180" t="s">
        <v>237</v>
      </c>
    </row>
    <row r="51" spans="1:14" ht="31.5" x14ac:dyDescent="0.25">
      <c r="A51" s="336">
        <v>48</v>
      </c>
      <c r="B51" s="341" t="s">
        <v>594</v>
      </c>
      <c r="C51" s="147" t="s">
        <v>28</v>
      </c>
      <c r="D51" s="341"/>
      <c r="E51" s="341"/>
      <c r="F51" s="341"/>
      <c r="G51" s="343">
        <v>2</v>
      </c>
      <c r="H51" s="344" t="s">
        <v>535</v>
      </c>
      <c r="I51" s="345">
        <v>1000000</v>
      </c>
      <c r="J51" s="583"/>
      <c r="K51" s="155">
        <v>1</v>
      </c>
      <c r="L51" s="180" t="s">
        <v>511</v>
      </c>
      <c r="M51" s="362" t="s">
        <v>554</v>
      </c>
      <c r="N51" s="180" t="s">
        <v>237</v>
      </c>
    </row>
    <row r="52" spans="1:14" ht="31.5" x14ac:dyDescent="0.25">
      <c r="A52" s="336">
        <v>49</v>
      </c>
      <c r="B52" s="341" t="s">
        <v>595</v>
      </c>
      <c r="C52" s="147" t="s">
        <v>28</v>
      </c>
      <c r="D52" s="341"/>
      <c r="E52" s="341"/>
      <c r="F52" s="341"/>
      <c r="G52" s="343">
        <v>2</v>
      </c>
      <c r="H52" s="344" t="s">
        <v>596</v>
      </c>
      <c r="I52" s="345">
        <v>1000000</v>
      </c>
      <c r="J52" s="583"/>
      <c r="K52" s="155">
        <v>1</v>
      </c>
      <c r="L52" s="180" t="s">
        <v>511</v>
      </c>
      <c r="M52" s="180" t="s">
        <v>511</v>
      </c>
      <c r="N52" s="180" t="s">
        <v>237</v>
      </c>
    </row>
    <row r="53" spans="1:14" ht="31.5" x14ac:dyDescent="0.25">
      <c r="A53" s="336">
        <v>50</v>
      </c>
      <c r="B53" s="341" t="s">
        <v>597</v>
      </c>
      <c r="C53" s="147" t="s">
        <v>28</v>
      </c>
      <c r="D53" s="341"/>
      <c r="E53" s="341"/>
      <c r="F53" s="341"/>
      <c r="G53" s="343">
        <v>2</v>
      </c>
      <c r="H53" s="344" t="s">
        <v>586</v>
      </c>
      <c r="I53" s="345">
        <v>1000000</v>
      </c>
      <c r="J53" s="583"/>
      <c r="K53" s="155">
        <v>1</v>
      </c>
      <c r="L53" s="180" t="s">
        <v>511</v>
      </c>
      <c r="M53" s="363" t="s">
        <v>554</v>
      </c>
      <c r="N53" s="180" t="s">
        <v>237</v>
      </c>
    </row>
    <row r="54" spans="1:14" ht="31.5" x14ac:dyDescent="0.25">
      <c r="A54" s="336">
        <v>51</v>
      </c>
      <c r="B54" s="341" t="s">
        <v>598</v>
      </c>
      <c r="C54" s="147" t="s">
        <v>28</v>
      </c>
      <c r="D54" s="341"/>
      <c r="E54" s="341"/>
      <c r="F54" s="341"/>
      <c r="G54" s="343">
        <v>2</v>
      </c>
      <c r="H54" s="344" t="s">
        <v>586</v>
      </c>
      <c r="I54" s="345">
        <v>1000000</v>
      </c>
      <c r="J54" s="583"/>
      <c r="K54" s="155">
        <v>1</v>
      </c>
      <c r="L54" s="180" t="s">
        <v>511</v>
      </c>
      <c r="M54" s="180" t="s">
        <v>511</v>
      </c>
      <c r="N54" s="180" t="s">
        <v>237</v>
      </c>
    </row>
    <row r="55" spans="1:14" ht="47.25" x14ac:dyDescent="0.25">
      <c r="A55" s="336">
        <v>52</v>
      </c>
      <c r="B55" s="341" t="s">
        <v>599</v>
      </c>
      <c r="C55" s="147" t="s">
        <v>28</v>
      </c>
      <c r="D55" s="341"/>
      <c r="E55" s="341"/>
      <c r="F55" s="341"/>
      <c r="G55" s="343">
        <v>2</v>
      </c>
      <c r="H55" s="344" t="s">
        <v>591</v>
      </c>
      <c r="I55" s="345">
        <v>1000000</v>
      </c>
      <c r="J55" s="583"/>
      <c r="K55" s="155">
        <v>1</v>
      </c>
      <c r="L55" s="180" t="s">
        <v>511</v>
      </c>
      <c r="M55" s="364" t="s">
        <v>600</v>
      </c>
      <c r="N55" s="180" t="s">
        <v>237</v>
      </c>
    </row>
    <row r="56" spans="1:14" ht="31.5" x14ac:dyDescent="0.25">
      <c r="A56" s="336">
        <v>53</v>
      </c>
      <c r="B56" s="341" t="s">
        <v>601</v>
      </c>
      <c r="C56" s="147" t="s">
        <v>28</v>
      </c>
      <c r="D56" s="341"/>
      <c r="E56" s="341"/>
      <c r="F56" s="341"/>
      <c r="G56" s="343">
        <v>2</v>
      </c>
      <c r="H56" s="344" t="s">
        <v>602</v>
      </c>
      <c r="I56" s="345">
        <v>1000000</v>
      </c>
      <c r="J56" s="583"/>
      <c r="K56" s="155">
        <v>1</v>
      </c>
      <c r="L56" s="180" t="s">
        <v>511</v>
      </c>
      <c r="M56" s="365" t="s">
        <v>531</v>
      </c>
      <c r="N56" s="180" t="s">
        <v>237</v>
      </c>
    </row>
    <row r="57" spans="1:14" ht="31.5" x14ac:dyDescent="0.25">
      <c r="A57" s="336">
        <v>54</v>
      </c>
      <c r="B57" s="341" t="s">
        <v>603</v>
      </c>
      <c r="C57" s="331" t="s">
        <v>30</v>
      </c>
      <c r="D57" s="341"/>
      <c r="E57" s="341" t="s">
        <v>49</v>
      </c>
      <c r="F57" s="366" t="s">
        <v>604</v>
      </c>
      <c r="G57" s="343">
        <v>2</v>
      </c>
      <c r="H57" s="344">
        <v>15.9</v>
      </c>
      <c r="I57" s="345">
        <v>1000000</v>
      </c>
      <c r="J57" s="583"/>
      <c r="K57" s="155">
        <v>1</v>
      </c>
      <c r="L57" s="180" t="s">
        <v>511</v>
      </c>
      <c r="M57" s="367" t="s">
        <v>605</v>
      </c>
      <c r="N57" s="180" t="s">
        <v>237</v>
      </c>
    </row>
    <row r="58" spans="1:14" ht="31.5" x14ac:dyDescent="0.25">
      <c r="A58" s="336">
        <v>55</v>
      </c>
      <c r="B58" s="341" t="s">
        <v>606</v>
      </c>
      <c r="C58" s="147" t="s">
        <v>28</v>
      </c>
      <c r="D58" s="341"/>
      <c r="E58" s="341"/>
      <c r="F58" s="341"/>
      <c r="G58" s="343">
        <v>2</v>
      </c>
      <c r="H58" s="344" t="s">
        <v>541</v>
      </c>
      <c r="I58" s="345">
        <v>1000000</v>
      </c>
      <c r="J58" s="583"/>
      <c r="K58" s="155">
        <v>1</v>
      </c>
      <c r="L58" s="180" t="s">
        <v>511</v>
      </c>
      <c r="M58" s="368" t="s">
        <v>607</v>
      </c>
      <c r="N58" s="180" t="s">
        <v>237</v>
      </c>
    </row>
    <row r="59" spans="1:14" ht="31.5" x14ac:dyDescent="0.25">
      <c r="A59" s="336">
        <v>56</v>
      </c>
      <c r="B59" s="341" t="s">
        <v>608</v>
      </c>
      <c r="C59" s="147" t="s">
        <v>28</v>
      </c>
      <c r="D59" s="341"/>
      <c r="E59" s="341"/>
      <c r="F59" s="341"/>
      <c r="G59" s="343">
        <v>2</v>
      </c>
      <c r="H59" s="344" t="s">
        <v>609</v>
      </c>
      <c r="I59" s="345">
        <v>1000000</v>
      </c>
      <c r="J59" s="583"/>
      <c r="K59" s="155">
        <v>1</v>
      </c>
      <c r="L59" s="180" t="s">
        <v>511</v>
      </c>
      <c r="M59" s="368" t="s">
        <v>607</v>
      </c>
      <c r="N59" s="180" t="s">
        <v>237</v>
      </c>
    </row>
    <row r="60" spans="1:14" hidden="1" x14ac:dyDescent="0.25">
      <c r="A60" s="1850" t="s">
        <v>381</v>
      </c>
      <c r="B60" s="1851"/>
      <c r="C60" s="1851"/>
      <c r="D60" s="1851"/>
      <c r="E60" s="1851"/>
      <c r="F60" s="1851"/>
      <c r="G60" s="1852"/>
      <c r="H60" s="346">
        <f>SUM(H18:H59)</f>
        <v>94.4</v>
      </c>
      <c r="I60" s="369">
        <f>SUM(I18:I59)</f>
        <v>42000000</v>
      </c>
      <c r="J60" s="370"/>
      <c r="K60" s="155">
        <v>1</v>
      </c>
      <c r="L60" s="1847"/>
      <c r="M60" s="1848"/>
      <c r="N60" s="1849"/>
    </row>
    <row r="61" spans="1:14" ht="31.5" x14ac:dyDescent="0.25">
      <c r="A61" s="336">
        <v>57</v>
      </c>
      <c r="B61" s="371" t="s">
        <v>610</v>
      </c>
      <c r="C61" s="331" t="s">
        <v>30</v>
      </c>
      <c r="D61" s="371"/>
      <c r="E61" s="371" t="s">
        <v>454</v>
      </c>
      <c r="F61" s="371" t="s">
        <v>453</v>
      </c>
      <c r="G61" s="343">
        <v>3</v>
      </c>
      <c r="H61" s="372" t="s">
        <v>562</v>
      </c>
      <c r="I61" s="345">
        <v>900000</v>
      </c>
      <c r="J61" s="583"/>
      <c r="K61" s="155">
        <v>1</v>
      </c>
      <c r="L61" s="180" t="s">
        <v>511</v>
      </c>
      <c r="M61" s="373" t="s">
        <v>611</v>
      </c>
      <c r="N61" s="180" t="s">
        <v>237</v>
      </c>
    </row>
    <row r="62" spans="1:14" ht="31.5" x14ac:dyDescent="0.25">
      <c r="A62" s="336">
        <v>58</v>
      </c>
      <c r="B62" s="371" t="s">
        <v>612</v>
      </c>
      <c r="C62" s="331" t="s">
        <v>30</v>
      </c>
      <c r="D62" s="371"/>
      <c r="E62" s="371" t="s">
        <v>454</v>
      </c>
      <c r="F62" s="371" t="s">
        <v>453</v>
      </c>
      <c r="G62" s="343">
        <v>3</v>
      </c>
      <c r="H62" s="372" t="s">
        <v>535</v>
      </c>
      <c r="I62" s="345">
        <v>900000</v>
      </c>
      <c r="J62" s="583"/>
      <c r="K62" s="155">
        <v>1</v>
      </c>
      <c r="L62" s="180" t="s">
        <v>511</v>
      </c>
      <c r="M62" s="374" t="s">
        <v>613</v>
      </c>
      <c r="N62" s="180" t="s">
        <v>237</v>
      </c>
    </row>
    <row r="63" spans="1:14" ht="37.5" customHeight="1" x14ac:dyDescent="0.25">
      <c r="A63" s="336">
        <v>59</v>
      </c>
      <c r="B63" s="341" t="s">
        <v>614</v>
      </c>
      <c r="C63" s="147" t="s">
        <v>28</v>
      </c>
      <c r="D63" s="341"/>
      <c r="E63" s="341"/>
      <c r="F63" s="341"/>
      <c r="G63" s="343">
        <v>3</v>
      </c>
      <c r="H63" s="344" t="s">
        <v>615</v>
      </c>
      <c r="I63" s="345">
        <v>900000</v>
      </c>
      <c r="J63" s="583"/>
      <c r="K63" s="155">
        <v>1</v>
      </c>
      <c r="L63" s="180" t="s">
        <v>511</v>
      </c>
      <c r="M63" s="375" t="s">
        <v>531</v>
      </c>
      <c r="N63" s="180" t="s">
        <v>237</v>
      </c>
    </row>
    <row r="64" spans="1:14" ht="31.5" x14ac:dyDescent="0.25">
      <c r="A64" s="336">
        <v>60</v>
      </c>
      <c r="B64" s="341" t="s">
        <v>616</v>
      </c>
      <c r="C64" s="147" t="s">
        <v>28</v>
      </c>
      <c r="D64" s="341"/>
      <c r="E64" s="341"/>
      <c r="F64" s="341"/>
      <c r="G64" s="343">
        <v>3</v>
      </c>
      <c r="H64" s="344" t="s">
        <v>617</v>
      </c>
      <c r="I64" s="345">
        <v>900000</v>
      </c>
      <c r="J64" s="583"/>
      <c r="K64" s="155">
        <v>1</v>
      </c>
      <c r="L64" s="180" t="s">
        <v>511</v>
      </c>
      <c r="M64" s="376" t="s">
        <v>618</v>
      </c>
      <c r="N64" s="180" t="s">
        <v>237</v>
      </c>
    </row>
    <row r="65" spans="1:14" ht="31.5" x14ac:dyDescent="0.25">
      <c r="A65" s="336">
        <v>61</v>
      </c>
      <c r="B65" s="341" t="s">
        <v>619</v>
      </c>
      <c r="C65" s="147" t="s">
        <v>28</v>
      </c>
      <c r="D65" s="341"/>
      <c r="E65" s="341"/>
      <c r="F65" s="341"/>
      <c r="G65" s="343">
        <v>3</v>
      </c>
      <c r="H65" s="344" t="s">
        <v>620</v>
      </c>
      <c r="I65" s="345">
        <v>900000</v>
      </c>
      <c r="J65" s="583"/>
      <c r="K65" s="155">
        <v>1</v>
      </c>
      <c r="L65" s="180" t="s">
        <v>511</v>
      </c>
      <c r="M65" s="377" t="s">
        <v>621</v>
      </c>
      <c r="N65" s="180" t="s">
        <v>237</v>
      </c>
    </row>
    <row r="66" spans="1:14" ht="31.5" x14ac:dyDescent="0.25">
      <c r="A66" s="336">
        <v>62</v>
      </c>
      <c r="B66" s="341" t="s">
        <v>622</v>
      </c>
      <c r="C66" s="147" t="s">
        <v>28</v>
      </c>
      <c r="D66" s="341"/>
      <c r="E66" s="341"/>
      <c r="F66" s="341"/>
      <c r="G66" s="343">
        <v>3</v>
      </c>
      <c r="H66" s="344" t="s">
        <v>517</v>
      </c>
      <c r="I66" s="345">
        <v>900000</v>
      </c>
      <c r="J66" s="583"/>
      <c r="K66" s="155">
        <v>1</v>
      </c>
      <c r="L66" s="180" t="s">
        <v>511</v>
      </c>
      <c r="M66" s="377" t="s">
        <v>621</v>
      </c>
      <c r="N66" s="180" t="s">
        <v>237</v>
      </c>
    </row>
    <row r="67" spans="1:14" ht="31.5" x14ac:dyDescent="0.25">
      <c r="A67" s="336">
        <v>63</v>
      </c>
      <c r="B67" s="341" t="s">
        <v>623</v>
      </c>
      <c r="C67" s="147" t="s">
        <v>28</v>
      </c>
      <c r="D67" s="341"/>
      <c r="E67" s="341"/>
      <c r="F67" s="341"/>
      <c r="G67" s="343">
        <v>3</v>
      </c>
      <c r="H67" s="344" t="s">
        <v>541</v>
      </c>
      <c r="I67" s="345">
        <v>900000</v>
      </c>
      <c r="J67" s="583"/>
      <c r="K67" s="155">
        <v>1</v>
      </c>
      <c r="L67" s="180" t="s">
        <v>511</v>
      </c>
      <c r="M67" s="378" t="s">
        <v>531</v>
      </c>
      <c r="N67" s="180" t="s">
        <v>237</v>
      </c>
    </row>
    <row r="68" spans="1:14" ht="31.5" x14ac:dyDescent="0.25">
      <c r="A68" s="336">
        <v>64</v>
      </c>
      <c r="B68" s="341" t="s">
        <v>624</v>
      </c>
      <c r="C68" s="147" t="s">
        <v>28</v>
      </c>
      <c r="D68" s="341"/>
      <c r="E68" s="341"/>
      <c r="F68" s="341"/>
      <c r="G68" s="343">
        <v>3</v>
      </c>
      <c r="H68" s="344" t="s">
        <v>580</v>
      </c>
      <c r="I68" s="345">
        <v>900000</v>
      </c>
      <c r="J68" s="583"/>
      <c r="K68" s="155">
        <v>1</v>
      </c>
      <c r="L68" s="180" t="s">
        <v>511</v>
      </c>
      <c r="M68" s="378" t="s">
        <v>531</v>
      </c>
      <c r="N68" s="180" t="s">
        <v>237</v>
      </c>
    </row>
    <row r="69" spans="1:14" ht="31.5" x14ac:dyDescent="0.25">
      <c r="A69" s="336">
        <v>65</v>
      </c>
      <c r="B69" s="341" t="s">
        <v>625</v>
      </c>
      <c r="C69" s="147" t="s">
        <v>28</v>
      </c>
      <c r="D69" s="341"/>
      <c r="E69" s="341"/>
      <c r="F69" s="341"/>
      <c r="G69" s="343">
        <v>3</v>
      </c>
      <c r="H69" s="344" t="s">
        <v>556</v>
      </c>
      <c r="I69" s="345">
        <v>900000</v>
      </c>
      <c r="J69" s="583"/>
      <c r="K69" s="155">
        <v>1</v>
      </c>
      <c r="L69" s="180" t="s">
        <v>511</v>
      </c>
      <c r="M69" s="378" t="s">
        <v>531</v>
      </c>
      <c r="N69" s="180" t="s">
        <v>237</v>
      </c>
    </row>
    <row r="70" spans="1:14" ht="31.5" x14ac:dyDescent="0.25">
      <c r="A70" s="336">
        <v>66</v>
      </c>
      <c r="B70" s="341" t="s">
        <v>626</v>
      </c>
      <c r="C70" s="147" t="s">
        <v>28</v>
      </c>
      <c r="D70" s="341"/>
      <c r="E70" s="341"/>
      <c r="F70" s="341"/>
      <c r="G70" s="343">
        <v>3</v>
      </c>
      <c r="H70" s="344" t="s">
        <v>517</v>
      </c>
      <c r="I70" s="345">
        <v>900000</v>
      </c>
      <c r="J70" s="583"/>
      <c r="K70" s="155">
        <v>1</v>
      </c>
      <c r="L70" s="180" t="s">
        <v>511</v>
      </c>
      <c r="M70" s="378" t="s">
        <v>531</v>
      </c>
      <c r="N70" s="180" t="s">
        <v>237</v>
      </c>
    </row>
    <row r="71" spans="1:14" ht="31.5" x14ac:dyDescent="0.25">
      <c r="A71" s="336">
        <v>67</v>
      </c>
      <c r="B71" s="341" t="s">
        <v>627</v>
      </c>
      <c r="C71" s="147" t="s">
        <v>28</v>
      </c>
      <c r="D71" s="341"/>
      <c r="E71" s="341"/>
      <c r="F71" s="341"/>
      <c r="G71" s="343">
        <v>3</v>
      </c>
      <c r="H71" s="344" t="s">
        <v>517</v>
      </c>
      <c r="I71" s="345">
        <v>900000</v>
      </c>
      <c r="J71" s="583"/>
      <c r="K71" s="155">
        <v>1</v>
      </c>
      <c r="L71" s="180" t="s">
        <v>511</v>
      </c>
      <c r="M71" s="378" t="s">
        <v>531</v>
      </c>
      <c r="N71" s="180" t="s">
        <v>237</v>
      </c>
    </row>
    <row r="72" spans="1:14" ht="31.5" x14ac:dyDescent="0.25">
      <c r="A72" s="336">
        <v>68</v>
      </c>
      <c r="B72" s="341" t="s">
        <v>628</v>
      </c>
      <c r="C72" s="147" t="s">
        <v>28</v>
      </c>
      <c r="D72" s="341"/>
      <c r="E72" s="341"/>
      <c r="F72" s="341"/>
      <c r="G72" s="343">
        <v>3</v>
      </c>
      <c r="H72" s="344" t="s">
        <v>593</v>
      </c>
      <c r="I72" s="345">
        <v>900000</v>
      </c>
      <c r="J72" s="583"/>
      <c r="K72" s="155">
        <v>1</v>
      </c>
      <c r="L72" s="180" t="s">
        <v>511</v>
      </c>
      <c r="M72" s="180" t="s">
        <v>511</v>
      </c>
      <c r="N72" s="180" t="s">
        <v>237</v>
      </c>
    </row>
    <row r="73" spans="1:14" ht="31.5" x14ac:dyDescent="0.25">
      <c r="A73" s="336">
        <v>69</v>
      </c>
      <c r="B73" s="341" t="s">
        <v>629</v>
      </c>
      <c r="C73" s="147" t="s">
        <v>28</v>
      </c>
      <c r="D73" s="341"/>
      <c r="E73" s="341"/>
      <c r="F73" s="341"/>
      <c r="G73" s="343">
        <v>3</v>
      </c>
      <c r="H73" s="344" t="s">
        <v>546</v>
      </c>
      <c r="I73" s="345">
        <v>900000</v>
      </c>
      <c r="J73" s="583"/>
      <c r="K73" s="155">
        <v>1</v>
      </c>
      <c r="L73" s="180" t="s">
        <v>511</v>
      </c>
      <c r="M73" s="379" t="s">
        <v>531</v>
      </c>
      <c r="N73" s="180" t="s">
        <v>237</v>
      </c>
    </row>
    <row r="74" spans="1:14" ht="31.5" x14ac:dyDescent="0.25">
      <c r="A74" s="336">
        <v>70</v>
      </c>
      <c r="B74" s="341" t="s">
        <v>630</v>
      </c>
      <c r="C74" s="147" t="s">
        <v>28</v>
      </c>
      <c r="D74" s="341"/>
      <c r="E74" s="341"/>
      <c r="F74" s="341"/>
      <c r="G74" s="343">
        <v>3</v>
      </c>
      <c r="H74" s="344" t="s">
        <v>541</v>
      </c>
      <c r="I74" s="345">
        <v>900000</v>
      </c>
      <c r="J74" s="583"/>
      <c r="K74" s="155">
        <v>1</v>
      </c>
      <c r="L74" s="180" t="s">
        <v>511</v>
      </c>
      <c r="M74" s="379" t="s">
        <v>531</v>
      </c>
      <c r="N74" s="180" t="s">
        <v>237</v>
      </c>
    </row>
    <row r="75" spans="1:14" ht="31.5" x14ac:dyDescent="0.25">
      <c r="A75" s="336">
        <v>71</v>
      </c>
      <c r="B75" s="341" t="s">
        <v>631</v>
      </c>
      <c r="C75" s="147" t="s">
        <v>28</v>
      </c>
      <c r="D75" s="341"/>
      <c r="E75" s="341"/>
      <c r="F75" s="341"/>
      <c r="G75" s="343">
        <v>3</v>
      </c>
      <c r="H75" s="344" t="s">
        <v>593</v>
      </c>
      <c r="I75" s="345">
        <v>900000</v>
      </c>
      <c r="J75" s="583"/>
      <c r="K75" s="155">
        <v>1</v>
      </c>
      <c r="L75" s="180" t="s">
        <v>511</v>
      </c>
      <c r="M75" s="379" t="s">
        <v>531</v>
      </c>
      <c r="N75" s="180" t="s">
        <v>237</v>
      </c>
    </row>
    <row r="76" spans="1:14" ht="47.25" x14ac:dyDescent="0.25">
      <c r="A76" s="336">
        <v>72</v>
      </c>
      <c r="B76" s="341" t="s">
        <v>632</v>
      </c>
      <c r="C76" s="147" t="s">
        <v>28</v>
      </c>
      <c r="D76" s="341"/>
      <c r="E76" s="341"/>
      <c r="F76" s="341"/>
      <c r="G76" s="343">
        <v>3</v>
      </c>
      <c r="H76" s="344" t="s">
        <v>535</v>
      </c>
      <c r="I76" s="345">
        <v>900000</v>
      </c>
      <c r="J76" s="583"/>
      <c r="K76" s="155">
        <v>1</v>
      </c>
      <c r="L76" s="180" t="s">
        <v>511</v>
      </c>
      <c r="M76" s="380" t="s">
        <v>551</v>
      </c>
      <c r="N76" s="180" t="s">
        <v>237</v>
      </c>
    </row>
    <row r="77" spans="1:14" ht="31.5" x14ac:dyDescent="0.25">
      <c r="A77" s="336">
        <v>73</v>
      </c>
      <c r="B77" s="341" t="s">
        <v>633</v>
      </c>
      <c r="C77" s="147" t="s">
        <v>28</v>
      </c>
      <c r="D77" s="341"/>
      <c r="E77" s="341"/>
      <c r="F77" s="341"/>
      <c r="G77" s="343">
        <v>3</v>
      </c>
      <c r="H77" s="344" t="s">
        <v>535</v>
      </c>
      <c r="I77" s="345">
        <v>900000</v>
      </c>
      <c r="J77" s="583"/>
      <c r="K77" s="155">
        <v>1</v>
      </c>
      <c r="L77" s="180" t="s">
        <v>511</v>
      </c>
      <c r="M77" s="381" t="s">
        <v>634</v>
      </c>
      <c r="N77" s="180" t="s">
        <v>237</v>
      </c>
    </row>
    <row r="78" spans="1:14" ht="31.5" x14ac:dyDescent="0.25">
      <c r="A78" s="336">
        <v>74</v>
      </c>
      <c r="B78" s="341" t="s">
        <v>635</v>
      </c>
      <c r="C78" s="147" t="s">
        <v>28</v>
      </c>
      <c r="D78" s="341"/>
      <c r="E78" s="341"/>
      <c r="F78" s="341"/>
      <c r="G78" s="343">
        <v>3</v>
      </c>
      <c r="H78" s="344" t="s">
        <v>636</v>
      </c>
      <c r="I78" s="345">
        <v>900000</v>
      </c>
      <c r="J78" s="583"/>
      <c r="K78" s="155">
        <v>1</v>
      </c>
      <c r="L78" s="180" t="s">
        <v>511</v>
      </c>
      <c r="M78" s="180" t="s">
        <v>511</v>
      </c>
      <c r="N78" s="180" t="s">
        <v>237</v>
      </c>
    </row>
    <row r="79" spans="1:14" ht="31.5" x14ac:dyDescent="0.25">
      <c r="A79" s="336">
        <v>75</v>
      </c>
      <c r="B79" s="341" t="s">
        <v>637</v>
      </c>
      <c r="C79" s="147" t="s">
        <v>28</v>
      </c>
      <c r="D79" s="341"/>
      <c r="E79" s="341"/>
      <c r="F79" s="341"/>
      <c r="G79" s="343">
        <v>3</v>
      </c>
      <c r="H79" s="344" t="s">
        <v>602</v>
      </c>
      <c r="I79" s="345">
        <v>900000</v>
      </c>
      <c r="J79" s="583"/>
      <c r="K79" s="155">
        <v>1</v>
      </c>
      <c r="L79" s="180" t="s">
        <v>511</v>
      </c>
      <c r="M79" s="382" t="s">
        <v>531</v>
      </c>
      <c r="N79" s="180" t="s">
        <v>237</v>
      </c>
    </row>
    <row r="80" spans="1:14" ht="31.5" x14ac:dyDescent="0.25">
      <c r="A80" s="336">
        <v>76</v>
      </c>
      <c r="B80" s="341" t="s">
        <v>638</v>
      </c>
      <c r="C80" s="147" t="s">
        <v>28</v>
      </c>
      <c r="D80" s="341"/>
      <c r="E80" s="341"/>
      <c r="F80" s="341"/>
      <c r="G80" s="343">
        <v>3</v>
      </c>
      <c r="H80" s="344" t="s">
        <v>546</v>
      </c>
      <c r="I80" s="345">
        <v>900000</v>
      </c>
      <c r="J80" s="583"/>
      <c r="K80" s="155">
        <v>1</v>
      </c>
      <c r="L80" s="180" t="s">
        <v>511</v>
      </c>
      <c r="M80" s="383" t="s">
        <v>613</v>
      </c>
      <c r="N80" s="180" t="s">
        <v>237</v>
      </c>
    </row>
    <row r="81" spans="1:14" ht="31.5" x14ac:dyDescent="0.25">
      <c r="A81" s="336">
        <v>77</v>
      </c>
      <c r="B81" s="341" t="s">
        <v>639</v>
      </c>
      <c r="C81" s="147" t="s">
        <v>28</v>
      </c>
      <c r="D81" s="341"/>
      <c r="E81" s="341"/>
      <c r="F81" s="341"/>
      <c r="G81" s="343">
        <v>3</v>
      </c>
      <c r="H81" s="344" t="s">
        <v>541</v>
      </c>
      <c r="I81" s="345">
        <v>900000</v>
      </c>
      <c r="J81" s="583"/>
      <c r="K81" s="155">
        <v>1</v>
      </c>
      <c r="L81" s="180" t="s">
        <v>511</v>
      </c>
      <c r="M81" s="180" t="s">
        <v>511</v>
      </c>
      <c r="N81" s="180" t="s">
        <v>237</v>
      </c>
    </row>
    <row r="82" spans="1:14" ht="31.5" x14ac:dyDescent="0.25">
      <c r="A82" s="336">
        <v>78</v>
      </c>
      <c r="B82" s="341" t="s">
        <v>640</v>
      </c>
      <c r="C82" s="147" t="s">
        <v>28</v>
      </c>
      <c r="D82" s="341"/>
      <c r="E82" s="341"/>
      <c r="F82" s="341"/>
      <c r="G82" s="343">
        <v>3</v>
      </c>
      <c r="H82" s="344" t="s">
        <v>556</v>
      </c>
      <c r="I82" s="345">
        <v>900000</v>
      </c>
      <c r="J82" s="583"/>
      <c r="K82" s="155">
        <v>1</v>
      </c>
      <c r="L82" s="180" t="s">
        <v>511</v>
      </c>
      <c r="M82" s="384" t="s">
        <v>641</v>
      </c>
      <c r="N82" s="180" t="s">
        <v>237</v>
      </c>
    </row>
    <row r="83" spans="1:14" ht="31.5" x14ac:dyDescent="0.25">
      <c r="A83" s="336">
        <v>79</v>
      </c>
      <c r="B83" s="341" t="s">
        <v>642</v>
      </c>
      <c r="C83" s="147" t="s">
        <v>28</v>
      </c>
      <c r="D83" s="341"/>
      <c r="E83" s="341"/>
      <c r="F83" s="341"/>
      <c r="G83" s="343">
        <v>3</v>
      </c>
      <c r="H83" s="344">
        <v>13.6</v>
      </c>
      <c r="I83" s="345">
        <v>900000</v>
      </c>
      <c r="J83" s="583"/>
      <c r="K83" s="155">
        <v>1</v>
      </c>
      <c r="L83" s="180" t="s">
        <v>511</v>
      </c>
      <c r="M83" s="385" t="s">
        <v>643</v>
      </c>
      <c r="N83" s="180" t="s">
        <v>237</v>
      </c>
    </row>
    <row r="84" spans="1:14" ht="47.25" x14ac:dyDescent="0.25">
      <c r="A84" s="336">
        <v>80</v>
      </c>
      <c r="B84" s="341" t="s">
        <v>644</v>
      </c>
      <c r="C84" s="147" t="s">
        <v>28</v>
      </c>
      <c r="D84" s="341"/>
      <c r="E84" s="341"/>
      <c r="F84" s="341"/>
      <c r="G84" s="343">
        <v>3</v>
      </c>
      <c r="H84" s="344">
        <v>13.8</v>
      </c>
      <c r="I84" s="345">
        <v>900000</v>
      </c>
      <c r="J84" s="583"/>
      <c r="K84" s="155">
        <v>1</v>
      </c>
      <c r="L84" s="180" t="s">
        <v>511</v>
      </c>
      <c r="M84" s="386" t="s">
        <v>645</v>
      </c>
      <c r="N84" s="180" t="s">
        <v>237</v>
      </c>
    </row>
    <row r="85" spans="1:14" ht="47.25" x14ac:dyDescent="0.25">
      <c r="A85" s="336">
        <v>81</v>
      </c>
      <c r="B85" s="341" t="s">
        <v>646</v>
      </c>
      <c r="C85" s="147" t="s">
        <v>28</v>
      </c>
      <c r="D85" s="341"/>
      <c r="E85" s="341"/>
      <c r="F85" s="341"/>
      <c r="G85" s="343">
        <v>3</v>
      </c>
      <c r="H85" s="344">
        <v>13.9</v>
      </c>
      <c r="I85" s="345">
        <v>900000</v>
      </c>
      <c r="J85" s="583"/>
      <c r="K85" s="155">
        <v>1</v>
      </c>
      <c r="L85" s="180" t="s">
        <v>511</v>
      </c>
      <c r="M85" s="387" t="s">
        <v>551</v>
      </c>
      <c r="N85" s="180" t="s">
        <v>237</v>
      </c>
    </row>
    <row r="86" spans="1:14" ht="31.5" x14ac:dyDescent="0.25">
      <c r="A86" s="336">
        <v>82</v>
      </c>
      <c r="B86" s="341" t="s">
        <v>647</v>
      </c>
      <c r="C86" s="147" t="s">
        <v>28</v>
      </c>
      <c r="D86" s="341"/>
      <c r="E86" s="341"/>
      <c r="F86" s="341"/>
      <c r="G86" s="343">
        <v>3</v>
      </c>
      <c r="H86" s="344" t="s">
        <v>519</v>
      </c>
      <c r="I86" s="345">
        <v>900000</v>
      </c>
      <c r="J86" s="583"/>
      <c r="K86" s="155">
        <v>1</v>
      </c>
      <c r="L86" s="180" t="s">
        <v>511</v>
      </c>
      <c r="M86" s="388" t="s">
        <v>641</v>
      </c>
      <c r="N86" s="180" t="s">
        <v>237</v>
      </c>
    </row>
    <row r="87" spans="1:14" ht="31.5" x14ac:dyDescent="0.25">
      <c r="A87" s="336">
        <v>83</v>
      </c>
      <c r="B87" s="341" t="s">
        <v>648</v>
      </c>
      <c r="C87" s="147" t="s">
        <v>28</v>
      </c>
      <c r="D87" s="341"/>
      <c r="E87" s="341"/>
      <c r="F87" s="341"/>
      <c r="G87" s="343">
        <v>3</v>
      </c>
      <c r="H87" s="344" t="s">
        <v>546</v>
      </c>
      <c r="I87" s="345">
        <v>900000</v>
      </c>
      <c r="J87" s="583"/>
      <c r="K87" s="155">
        <v>1</v>
      </c>
      <c r="L87" s="180" t="s">
        <v>511</v>
      </c>
      <c r="M87" s="388" t="s">
        <v>641</v>
      </c>
      <c r="N87" s="180" t="s">
        <v>237</v>
      </c>
    </row>
    <row r="88" spans="1:14" ht="31.5" x14ac:dyDescent="0.25">
      <c r="A88" s="336">
        <v>84</v>
      </c>
      <c r="B88" s="341" t="s">
        <v>649</v>
      </c>
      <c r="C88" s="147" t="s">
        <v>28</v>
      </c>
      <c r="D88" s="341"/>
      <c r="E88" s="341"/>
      <c r="F88" s="341"/>
      <c r="G88" s="343">
        <v>3</v>
      </c>
      <c r="H88" s="344" t="s">
        <v>546</v>
      </c>
      <c r="I88" s="345">
        <v>900000</v>
      </c>
      <c r="J88" s="583"/>
      <c r="K88" s="155">
        <v>1</v>
      </c>
      <c r="L88" s="180" t="s">
        <v>511</v>
      </c>
      <c r="M88" s="388" t="s">
        <v>641</v>
      </c>
      <c r="N88" s="180" t="s">
        <v>237</v>
      </c>
    </row>
    <row r="89" spans="1:14" ht="31.5" x14ac:dyDescent="0.25">
      <c r="A89" s="336">
        <v>85</v>
      </c>
      <c r="B89" s="341" t="s">
        <v>650</v>
      </c>
      <c r="C89" s="147" t="s">
        <v>28</v>
      </c>
      <c r="D89" s="341"/>
      <c r="E89" s="341"/>
      <c r="F89" s="341"/>
      <c r="G89" s="343">
        <v>3</v>
      </c>
      <c r="H89" s="344" t="s">
        <v>636</v>
      </c>
      <c r="I89" s="345">
        <v>900000</v>
      </c>
      <c r="J89" s="583"/>
      <c r="K89" s="155">
        <v>1</v>
      </c>
      <c r="L89" s="180" t="s">
        <v>511</v>
      </c>
      <c r="M89" s="388" t="s">
        <v>641</v>
      </c>
      <c r="N89" s="180" t="s">
        <v>237</v>
      </c>
    </row>
    <row r="90" spans="1:14" ht="31.5" x14ac:dyDescent="0.25">
      <c r="A90" s="336">
        <v>86</v>
      </c>
      <c r="B90" s="341" t="s">
        <v>651</v>
      </c>
      <c r="C90" s="147" t="s">
        <v>28</v>
      </c>
      <c r="D90" s="341"/>
      <c r="E90" s="341"/>
      <c r="F90" s="341"/>
      <c r="G90" s="343">
        <v>3</v>
      </c>
      <c r="H90" s="344" t="s">
        <v>652</v>
      </c>
      <c r="I90" s="345">
        <v>900000</v>
      </c>
      <c r="J90" s="583"/>
      <c r="K90" s="155">
        <v>1</v>
      </c>
      <c r="L90" s="180" t="s">
        <v>511</v>
      </c>
      <c r="M90" s="389" t="s">
        <v>621</v>
      </c>
      <c r="N90" s="180" t="s">
        <v>237</v>
      </c>
    </row>
    <row r="91" spans="1:14" ht="31.5" x14ac:dyDescent="0.25">
      <c r="A91" s="336">
        <v>87</v>
      </c>
      <c r="B91" s="341" t="s">
        <v>653</v>
      </c>
      <c r="C91" s="147" t="s">
        <v>28</v>
      </c>
      <c r="D91" s="341"/>
      <c r="E91" s="341"/>
      <c r="F91" s="341"/>
      <c r="G91" s="343">
        <v>3</v>
      </c>
      <c r="H91" s="344" t="s">
        <v>535</v>
      </c>
      <c r="I91" s="345">
        <v>900000</v>
      </c>
      <c r="J91" s="583"/>
      <c r="K91" s="155">
        <v>1</v>
      </c>
      <c r="L91" s="180" t="s">
        <v>511</v>
      </c>
      <c r="M91" s="180" t="s">
        <v>511</v>
      </c>
      <c r="N91" s="180" t="s">
        <v>237</v>
      </c>
    </row>
    <row r="92" spans="1:14" ht="31.5" x14ac:dyDescent="0.25">
      <c r="A92" s="336">
        <v>88</v>
      </c>
      <c r="B92" s="341" t="s">
        <v>654</v>
      </c>
      <c r="C92" s="147" t="s">
        <v>28</v>
      </c>
      <c r="D92" s="341"/>
      <c r="E92" s="341"/>
      <c r="F92" s="341"/>
      <c r="G92" s="343">
        <v>3</v>
      </c>
      <c r="H92" s="344" t="s">
        <v>655</v>
      </c>
      <c r="I92" s="345">
        <v>900000</v>
      </c>
      <c r="J92" s="583"/>
      <c r="K92" s="155">
        <v>1</v>
      </c>
      <c r="L92" s="180" t="s">
        <v>511</v>
      </c>
      <c r="M92" s="390" t="s">
        <v>656</v>
      </c>
      <c r="N92" s="180" t="s">
        <v>237</v>
      </c>
    </row>
    <row r="93" spans="1:14" ht="31.5" x14ac:dyDescent="0.25">
      <c r="A93" s="336">
        <v>89</v>
      </c>
      <c r="B93" s="341" t="s">
        <v>657</v>
      </c>
      <c r="C93" s="147" t="s">
        <v>28</v>
      </c>
      <c r="D93" s="341"/>
      <c r="E93" s="341"/>
      <c r="F93" s="341"/>
      <c r="G93" s="343">
        <v>3</v>
      </c>
      <c r="H93" s="344" t="s">
        <v>556</v>
      </c>
      <c r="I93" s="345">
        <v>900000</v>
      </c>
      <c r="J93" s="583"/>
      <c r="K93" s="155">
        <v>1</v>
      </c>
      <c r="L93" s="180" t="s">
        <v>511</v>
      </c>
      <c r="M93" s="391" t="s">
        <v>658</v>
      </c>
      <c r="N93" s="180" t="s">
        <v>237</v>
      </c>
    </row>
    <row r="94" spans="1:14" ht="31.5" x14ac:dyDescent="0.25">
      <c r="A94" s="336">
        <v>90</v>
      </c>
      <c r="B94" s="341" t="s">
        <v>659</v>
      </c>
      <c r="C94" s="147" t="s">
        <v>28</v>
      </c>
      <c r="D94" s="341"/>
      <c r="E94" s="341"/>
      <c r="F94" s="341"/>
      <c r="G94" s="343">
        <v>3</v>
      </c>
      <c r="H94" s="344" t="s">
        <v>553</v>
      </c>
      <c r="I94" s="345">
        <v>900000</v>
      </c>
      <c r="J94" s="583"/>
      <c r="K94" s="155">
        <v>1</v>
      </c>
      <c r="L94" s="180" t="s">
        <v>511</v>
      </c>
      <c r="M94" s="392" t="s">
        <v>660</v>
      </c>
      <c r="N94" s="180" t="s">
        <v>237</v>
      </c>
    </row>
    <row r="95" spans="1:14" ht="31.5" x14ac:dyDescent="0.25">
      <c r="A95" s="336">
        <v>91</v>
      </c>
      <c r="B95" s="341" t="s">
        <v>661</v>
      </c>
      <c r="C95" s="147" t="s">
        <v>28</v>
      </c>
      <c r="D95" s="341"/>
      <c r="E95" s="341"/>
      <c r="F95" s="341"/>
      <c r="G95" s="343">
        <v>3</v>
      </c>
      <c r="H95" s="344" t="s">
        <v>662</v>
      </c>
      <c r="I95" s="345">
        <v>900000</v>
      </c>
      <c r="J95" s="583"/>
      <c r="K95" s="155">
        <v>1</v>
      </c>
      <c r="L95" s="180" t="s">
        <v>511</v>
      </c>
      <c r="M95" s="393" t="s">
        <v>663</v>
      </c>
      <c r="N95" s="180" t="s">
        <v>237</v>
      </c>
    </row>
    <row r="96" spans="1:14" ht="31.5" x14ac:dyDescent="0.25">
      <c r="A96" s="336">
        <v>92</v>
      </c>
      <c r="B96" s="341" t="s">
        <v>664</v>
      </c>
      <c r="C96" s="147" t="s">
        <v>28</v>
      </c>
      <c r="D96" s="341"/>
      <c r="E96" s="341"/>
      <c r="F96" s="341"/>
      <c r="G96" s="343">
        <v>3</v>
      </c>
      <c r="H96" s="344" t="s">
        <v>665</v>
      </c>
      <c r="I96" s="345">
        <v>900000</v>
      </c>
      <c r="J96" s="583"/>
      <c r="K96" s="155">
        <v>1</v>
      </c>
      <c r="L96" s="180" t="s">
        <v>511</v>
      </c>
      <c r="M96" s="394" t="s">
        <v>666</v>
      </c>
      <c r="N96" s="180" t="s">
        <v>237</v>
      </c>
    </row>
    <row r="97" spans="1:14" ht="31.5" x14ac:dyDescent="0.25">
      <c r="A97" s="336">
        <v>93</v>
      </c>
      <c r="B97" s="341" t="s">
        <v>667</v>
      </c>
      <c r="C97" s="147" t="s">
        <v>28</v>
      </c>
      <c r="D97" s="341"/>
      <c r="E97" s="341"/>
      <c r="F97" s="341"/>
      <c r="G97" s="343">
        <v>3</v>
      </c>
      <c r="H97" s="344" t="s">
        <v>668</v>
      </c>
      <c r="I97" s="345">
        <v>900000</v>
      </c>
      <c r="J97" s="583"/>
      <c r="K97" s="155">
        <v>1</v>
      </c>
      <c r="L97" s="180" t="s">
        <v>511</v>
      </c>
      <c r="M97" s="395" t="s">
        <v>669</v>
      </c>
      <c r="N97" s="180" t="s">
        <v>237</v>
      </c>
    </row>
    <row r="98" spans="1:14" ht="31.5" x14ac:dyDescent="0.25">
      <c r="A98" s="336">
        <v>94</v>
      </c>
      <c r="B98" s="341" t="s">
        <v>670</v>
      </c>
      <c r="C98" s="147" t="s">
        <v>28</v>
      </c>
      <c r="D98" s="341"/>
      <c r="E98" s="341"/>
      <c r="F98" s="341"/>
      <c r="G98" s="343">
        <v>3</v>
      </c>
      <c r="H98" s="344" t="s">
        <v>671</v>
      </c>
      <c r="I98" s="345">
        <v>900000</v>
      </c>
      <c r="J98" s="583"/>
      <c r="K98" s="155">
        <v>1</v>
      </c>
      <c r="L98" s="180" t="s">
        <v>511</v>
      </c>
      <c r="M98" s="180" t="s">
        <v>511</v>
      </c>
      <c r="N98" s="180" t="s">
        <v>237</v>
      </c>
    </row>
    <row r="99" spans="1:14" ht="31.5" x14ac:dyDescent="0.25">
      <c r="A99" s="336">
        <v>95</v>
      </c>
      <c r="B99" s="341" t="s">
        <v>672</v>
      </c>
      <c r="C99" s="147" t="s">
        <v>28</v>
      </c>
      <c r="D99" s="341"/>
      <c r="E99" s="341"/>
      <c r="F99" s="341"/>
      <c r="G99" s="343">
        <v>3</v>
      </c>
      <c r="H99" s="344" t="s">
        <v>673</v>
      </c>
      <c r="I99" s="345">
        <v>900000</v>
      </c>
      <c r="J99" s="583"/>
      <c r="K99" s="155">
        <v>1</v>
      </c>
      <c r="L99" s="180" t="s">
        <v>511</v>
      </c>
      <c r="M99" s="396" t="s">
        <v>660</v>
      </c>
      <c r="N99" s="180" t="s">
        <v>237</v>
      </c>
    </row>
    <row r="100" spans="1:14" ht="31.5" x14ac:dyDescent="0.25">
      <c r="A100" s="336">
        <v>96</v>
      </c>
      <c r="B100" s="341" t="s">
        <v>674</v>
      </c>
      <c r="C100" s="147" t="s">
        <v>28</v>
      </c>
      <c r="D100" s="341"/>
      <c r="E100" s="341"/>
      <c r="F100" s="341"/>
      <c r="G100" s="343">
        <v>3</v>
      </c>
      <c r="H100" s="344" t="s">
        <v>675</v>
      </c>
      <c r="I100" s="345">
        <v>900000</v>
      </c>
      <c r="J100" s="583"/>
      <c r="K100" s="155">
        <v>1</v>
      </c>
      <c r="L100" s="180" t="s">
        <v>511</v>
      </c>
      <c r="M100" s="396" t="s">
        <v>660</v>
      </c>
      <c r="N100" s="180" t="s">
        <v>237</v>
      </c>
    </row>
    <row r="101" spans="1:14" ht="31.5" x14ac:dyDescent="0.25">
      <c r="A101" s="336">
        <v>97</v>
      </c>
      <c r="B101" s="341" t="s">
        <v>676</v>
      </c>
      <c r="C101" s="147" t="s">
        <v>28</v>
      </c>
      <c r="D101" s="341"/>
      <c r="E101" s="341"/>
      <c r="F101" s="341"/>
      <c r="G101" s="343">
        <v>3</v>
      </c>
      <c r="H101" s="344" t="s">
        <v>677</v>
      </c>
      <c r="I101" s="345">
        <v>900000</v>
      </c>
      <c r="J101" s="583"/>
      <c r="K101" s="155">
        <v>1</v>
      </c>
      <c r="L101" s="180" t="s">
        <v>511</v>
      </c>
      <c r="M101" s="396" t="s">
        <v>660</v>
      </c>
      <c r="N101" s="180" t="s">
        <v>237</v>
      </c>
    </row>
    <row r="102" spans="1:14" ht="31.5" x14ac:dyDescent="0.25">
      <c r="A102" s="336">
        <v>98</v>
      </c>
      <c r="B102" s="341" t="s">
        <v>678</v>
      </c>
      <c r="C102" s="147" t="s">
        <v>28</v>
      </c>
      <c r="D102" s="341"/>
      <c r="E102" s="341"/>
      <c r="F102" s="341"/>
      <c r="G102" s="343">
        <v>3</v>
      </c>
      <c r="H102" s="344" t="s">
        <v>679</v>
      </c>
      <c r="I102" s="345">
        <v>900000</v>
      </c>
      <c r="J102" s="583"/>
      <c r="K102" s="155">
        <v>1</v>
      </c>
      <c r="L102" s="180" t="s">
        <v>511</v>
      </c>
      <c r="M102" s="397" t="s">
        <v>607</v>
      </c>
      <c r="N102" s="180" t="s">
        <v>237</v>
      </c>
    </row>
    <row r="103" spans="1:14" ht="31.5" x14ac:dyDescent="0.25">
      <c r="A103" s="336">
        <v>99</v>
      </c>
      <c r="B103" s="341" t="s">
        <v>680</v>
      </c>
      <c r="C103" s="147" t="s">
        <v>28</v>
      </c>
      <c r="D103" s="341"/>
      <c r="E103" s="341"/>
      <c r="F103" s="341"/>
      <c r="G103" s="343">
        <v>3</v>
      </c>
      <c r="H103" s="344" t="s">
        <v>681</v>
      </c>
      <c r="I103" s="345">
        <v>900000</v>
      </c>
      <c r="J103" s="583"/>
      <c r="K103" s="155">
        <v>1</v>
      </c>
      <c r="L103" s="180" t="s">
        <v>511</v>
      </c>
      <c r="M103" s="398" t="s">
        <v>682</v>
      </c>
      <c r="N103" s="180" t="s">
        <v>237</v>
      </c>
    </row>
    <row r="104" spans="1:14" ht="31.5" x14ac:dyDescent="0.25">
      <c r="A104" s="336">
        <v>100</v>
      </c>
      <c r="B104" s="341" t="s">
        <v>683</v>
      </c>
      <c r="C104" s="147" t="s">
        <v>28</v>
      </c>
      <c r="D104" s="341"/>
      <c r="E104" s="341"/>
      <c r="F104" s="341"/>
      <c r="G104" s="343">
        <v>3</v>
      </c>
      <c r="H104" s="344" t="s">
        <v>673</v>
      </c>
      <c r="I104" s="345">
        <v>900000</v>
      </c>
      <c r="J104" s="583"/>
      <c r="K104" s="155">
        <v>1</v>
      </c>
      <c r="L104" s="180" t="s">
        <v>511</v>
      </c>
      <c r="M104" s="399" t="s">
        <v>575</v>
      </c>
      <c r="N104" s="180" t="s">
        <v>237</v>
      </c>
    </row>
    <row r="105" spans="1:14" ht="31.5" x14ac:dyDescent="0.25">
      <c r="A105" s="336">
        <v>101</v>
      </c>
      <c r="B105" s="341" t="s">
        <v>684</v>
      </c>
      <c r="C105" s="147" t="s">
        <v>28</v>
      </c>
      <c r="D105" s="341"/>
      <c r="E105" s="341"/>
      <c r="F105" s="341"/>
      <c r="G105" s="343">
        <v>3</v>
      </c>
      <c r="H105" s="344" t="s">
        <v>685</v>
      </c>
      <c r="I105" s="345">
        <v>900000</v>
      </c>
      <c r="J105" s="583"/>
      <c r="K105" s="155">
        <v>1</v>
      </c>
      <c r="L105" s="180" t="s">
        <v>511</v>
      </c>
      <c r="M105" s="400" t="s">
        <v>686</v>
      </c>
      <c r="N105" s="180" t="s">
        <v>237</v>
      </c>
    </row>
    <row r="106" spans="1:14" ht="31.5" x14ac:dyDescent="0.25">
      <c r="A106" s="336">
        <v>102</v>
      </c>
      <c r="B106" s="341" t="s">
        <v>687</v>
      </c>
      <c r="C106" s="147" t="s">
        <v>28</v>
      </c>
      <c r="D106" s="341"/>
      <c r="E106" s="341"/>
      <c r="F106" s="341"/>
      <c r="G106" s="343">
        <v>3</v>
      </c>
      <c r="H106" s="344" t="s">
        <v>673</v>
      </c>
      <c r="I106" s="345">
        <v>900000</v>
      </c>
      <c r="J106" s="583"/>
      <c r="K106" s="155">
        <v>1</v>
      </c>
      <c r="L106" s="180" t="s">
        <v>511</v>
      </c>
      <c r="M106" s="401" t="s">
        <v>688</v>
      </c>
      <c r="N106" s="180" t="s">
        <v>237</v>
      </c>
    </row>
    <row r="107" spans="1:14" ht="31.5" x14ac:dyDescent="0.25">
      <c r="A107" s="1841">
        <v>103</v>
      </c>
      <c r="B107" s="1844" t="s">
        <v>689</v>
      </c>
      <c r="C107" s="147" t="s">
        <v>28</v>
      </c>
      <c r="D107" s="402"/>
      <c r="E107" s="402"/>
      <c r="F107" s="402"/>
      <c r="G107" s="1844">
        <v>3</v>
      </c>
      <c r="H107" s="1844">
        <v>185.5</v>
      </c>
      <c r="I107" s="1853">
        <v>9900000</v>
      </c>
      <c r="J107" s="584"/>
      <c r="K107" s="155">
        <v>1</v>
      </c>
      <c r="L107" s="1863" t="s">
        <v>511</v>
      </c>
      <c r="M107" s="403" t="s">
        <v>690</v>
      </c>
      <c r="N107" s="1863" t="s">
        <v>237</v>
      </c>
    </row>
    <row r="108" spans="1:14" x14ac:dyDescent="0.25">
      <c r="A108" s="1842"/>
      <c r="B108" s="1845"/>
      <c r="C108" s="147" t="s">
        <v>28</v>
      </c>
      <c r="D108" s="404"/>
      <c r="E108" s="404"/>
      <c r="F108" s="404"/>
      <c r="G108" s="1845"/>
      <c r="H108" s="1845"/>
      <c r="I108" s="1854"/>
      <c r="J108" s="585"/>
      <c r="K108" s="155">
        <v>1</v>
      </c>
      <c r="L108" s="1864"/>
      <c r="M108" s="406" t="s">
        <v>686</v>
      </c>
      <c r="N108" s="1864"/>
    </row>
    <row r="109" spans="1:14" ht="6" customHeight="1" x14ac:dyDescent="0.25">
      <c r="A109" s="1842"/>
      <c r="B109" s="1845"/>
      <c r="C109" s="147" t="s">
        <v>28</v>
      </c>
      <c r="D109" s="404"/>
      <c r="E109" s="404"/>
      <c r="F109" s="404"/>
      <c r="G109" s="1845"/>
      <c r="H109" s="1845"/>
      <c r="I109" s="1854"/>
      <c r="J109" s="585"/>
      <c r="K109" s="155">
        <v>1</v>
      </c>
      <c r="L109" s="1864"/>
      <c r="M109" s="407" t="s">
        <v>666</v>
      </c>
      <c r="N109" s="1864"/>
    </row>
    <row r="110" spans="1:14" ht="15.75" customHeight="1" x14ac:dyDescent="0.25">
      <c r="A110" s="1842"/>
      <c r="B110" s="1845"/>
      <c r="C110" s="147" t="s">
        <v>28</v>
      </c>
      <c r="D110" s="404"/>
      <c r="E110" s="404"/>
      <c r="F110" s="404"/>
      <c r="G110" s="1845"/>
      <c r="H110" s="1845"/>
      <c r="I110" s="1854"/>
      <c r="J110" s="585"/>
      <c r="K110" s="155">
        <v>1</v>
      </c>
      <c r="L110" s="1864"/>
      <c r="M110" s="180" t="s">
        <v>511</v>
      </c>
      <c r="N110" s="1864"/>
    </row>
    <row r="111" spans="1:14" ht="47.25" customHeight="1" x14ac:dyDescent="0.25">
      <c r="A111" s="1842"/>
      <c r="B111" s="1845"/>
      <c r="C111" s="147" t="s">
        <v>28</v>
      </c>
      <c r="D111" s="404"/>
      <c r="E111" s="404"/>
      <c r="F111" s="404"/>
      <c r="G111" s="1845"/>
      <c r="H111" s="1845"/>
      <c r="I111" s="1854"/>
      <c r="J111" s="585"/>
      <c r="K111" s="155">
        <v>1</v>
      </c>
      <c r="L111" s="1864"/>
      <c r="M111" s="408" t="s">
        <v>691</v>
      </c>
      <c r="N111" s="1864"/>
    </row>
    <row r="112" spans="1:14" ht="8.25" customHeight="1" x14ac:dyDescent="0.25">
      <c r="A112" s="1842"/>
      <c r="B112" s="1845"/>
      <c r="C112" s="147" t="s">
        <v>28</v>
      </c>
      <c r="D112" s="404"/>
      <c r="E112" s="404"/>
      <c r="F112" s="404"/>
      <c r="G112" s="1845"/>
      <c r="H112" s="1845"/>
      <c r="I112" s="1854"/>
      <c r="J112" s="585"/>
      <c r="K112" s="155">
        <v>1</v>
      </c>
      <c r="L112" s="1864"/>
      <c r="M112" s="180" t="s">
        <v>511</v>
      </c>
      <c r="N112" s="1864"/>
    </row>
    <row r="113" spans="1:14" ht="15.75" customHeight="1" x14ac:dyDescent="0.25">
      <c r="A113" s="1842"/>
      <c r="B113" s="1845"/>
      <c r="C113" s="147" t="s">
        <v>28</v>
      </c>
      <c r="D113" s="404"/>
      <c r="E113" s="404"/>
      <c r="F113" s="404"/>
      <c r="G113" s="1845"/>
      <c r="H113" s="1845"/>
      <c r="I113" s="1854"/>
      <c r="J113" s="585"/>
      <c r="K113" s="155">
        <v>1</v>
      </c>
      <c r="L113" s="1864"/>
      <c r="M113" s="180" t="s">
        <v>511</v>
      </c>
      <c r="N113" s="1864"/>
    </row>
    <row r="114" spans="1:14" ht="15.75" customHeight="1" x14ac:dyDescent="0.25">
      <c r="A114" s="1842"/>
      <c r="B114" s="1845"/>
      <c r="C114" s="147" t="s">
        <v>28</v>
      </c>
      <c r="D114" s="404"/>
      <c r="E114" s="404"/>
      <c r="F114" s="404"/>
      <c r="G114" s="1845"/>
      <c r="H114" s="1845"/>
      <c r="I114" s="1854"/>
      <c r="J114" s="585"/>
      <c r="K114" s="155">
        <v>1</v>
      </c>
      <c r="L114" s="1864"/>
      <c r="M114" s="180" t="s">
        <v>511</v>
      </c>
      <c r="N114" s="1864"/>
    </row>
    <row r="115" spans="1:14" ht="47.25" customHeight="1" x14ac:dyDescent="0.25">
      <c r="A115" s="1842"/>
      <c r="B115" s="1845"/>
      <c r="C115" s="147" t="s">
        <v>28</v>
      </c>
      <c r="D115" s="404"/>
      <c r="E115" s="404"/>
      <c r="F115" s="404"/>
      <c r="G115" s="1845"/>
      <c r="H115" s="1845"/>
      <c r="I115" s="1854"/>
      <c r="J115" s="585"/>
      <c r="K115" s="155">
        <v>1</v>
      </c>
      <c r="L115" s="1864"/>
      <c r="M115" s="409" t="s">
        <v>692</v>
      </c>
      <c r="N115" s="1864"/>
    </row>
    <row r="116" spans="1:14" ht="47.25" customHeight="1" x14ac:dyDescent="0.25">
      <c r="A116" s="1842"/>
      <c r="B116" s="1845"/>
      <c r="C116" s="147" t="s">
        <v>28</v>
      </c>
      <c r="D116" s="404"/>
      <c r="E116" s="404"/>
      <c r="F116" s="404"/>
      <c r="G116" s="1845"/>
      <c r="H116" s="1845"/>
      <c r="I116" s="1854"/>
      <c r="J116" s="585"/>
      <c r="K116" s="155">
        <v>1</v>
      </c>
      <c r="L116" s="1864"/>
      <c r="M116" s="410" t="s">
        <v>691</v>
      </c>
      <c r="N116" s="1864"/>
    </row>
    <row r="117" spans="1:14" ht="15.75" customHeight="1" x14ac:dyDescent="0.25">
      <c r="A117" s="1843"/>
      <c r="B117" s="1846"/>
      <c r="C117" s="147" t="s">
        <v>28</v>
      </c>
      <c r="D117" s="411"/>
      <c r="E117" s="411"/>
      <c r="F117" s="411"/>
      <c r="G117" s="1846"/>
      <c r="H117" s="1846"/>
      <c r="I117" s="1855"/>
      <c r="J117" s="586"/>
      <c r="K117" s="155">
        <v>1</v>
      </c>
      <c r="L117" s="1865"/>
      <c r="M117" s="180" t="s">
        <v>511</v>
      </c>
      <c r="N117" s="1865"/>
    </row>
    <row r="118" spans="1:14" ht="31.5" x14ac:dyDescent="0.25">
      <c r="A118" s="336">
        <v>104</v>
      </c>
      <c r="B118" s="341" t="s">
        <v>693</v>
      </c>
      <c r="C118" s="147" t="s">
        <v>28</v>
      </c>
      <c r="D118" s="341"/>
      <c r="E118" s="341"/>
      <c r="F118" s="341"/>
      <c r="G118" s="343">
        <v>3</v>
      </c>
      <c r="H118" s="413" t="s">
        <v>519</v>
      </c>
      <c r="I118" s="345">
        <v>900000</v>
      </c>
      <c r="J118" s="583"/>
      <c r="K118" s="155">
        <v>1</v>
      </c>
      <c r="L118" s="180" t="s">
        <v>511</v>
      </c>
      <c r="M118" s="414" t="s">
        <v>694</v>
      </c>
      <c r="N118" s="180" t="s">
        <v>237</v>
      </c>
    </row>
    <row r="119" spans="1:14" ht="31.5" x14ac:dyDescent="0.25">
      <c r="A119" s="336">
        <v>105</v>
      </c>
      <c r="B119" s="341" t="s">
        <v>695</v>
      </c>
      <c r="C119" s="331" t="s">
        <v>30</v>
      </c>
      <c r="D119" s="341"/>
      <c r="E119" s="341" t="s">
        <v>49</v>
      </c>
      <c r="F119" s="341" t="s">
        <v>696</v>
      </c>
      <c r="G119" s="343">
        <v>3</v>
      </c>
      <c r="H119" s="413">
        <v>14.9</v>
      </c>
      <c r="I119" s="345">
        <v>900000</v>
      </c>
      <c r="J119" s="583"/>
      <c r="K119" s="155">
        <v>1</v>
      </c>
      <c r="L119" s="180" t="s">
        <v>511</v>
      </c>
      <c r="M119" s="415" t="s">
        <v>697</v>
      </c>
      <c r="N119" s="180" t="s">
        <v>237</v>
      </c>
    </row>
    <row r="120" spans="1:14" ht="47.25" x14ac:dyDescent="0.25">
      <c r="A120" s="336">
        <v>106</v>
      </c>
      <c r="B120" s="416" t="s">
        <v>698</v>
      </c>
      <c r="C120" s="147" t="s">
        <v>28</v>
      </c>
      <c r="D120" s="416"/>
      <c r="E120" s="416"/>
      <c r="F120" s="416"/>
      <c r="G120" s="343">
        <v>3</v>
      </c>
      <c r="H120" s="413">
        <v>13.4</v>
      </c>
      <c r="I120" s="345">
        <v>900000</v>
      </c>
      <c r="J120" s="583"/>
      <c r="K120" s="155">
        <v>1</v>
      </c>
      <c r="L120" s="180" t="s">
        <v>511</v>
      </c>
      <c r="M120" s="417" t="s">
        <v>699</v>
      </c>
      <c r="N120" s="180" t="s">
        <v>237</v>
      </c>
    </row>
    <row r="121" spans="1:14" ht="63" x14ac:dyDescent="0.25">
      <c r="A121" s="336">
        <v>107</v>
      </c>
      <c r="B121" s="416" t="s">
        <v>700</v>
      </c>
      <c r="C121" s="147" t="s">
        <v>28</v>
      </c>
      <c r="D121" s="416"/>
      <c r="E121" s="416"/>
      <c r="F121" s="416"/>
      <c r="G121" s="343">
        <v>3</v>
      </c>
      <c r="H121" s="413">
        <v>14.6</v>
      </c>
      <c r="I121" s="345">
        <v>900000</v>
      </c>
      <c r="J121" s="583"/>
      <c r="K121" s="155">
        <v>1</v>
      </c>
      <c r="L121" s="180" t="s">
        <v>511</v>
      </c>
      <c r="M121" s="418" t="s">
        <v>701</v>
      </c>
      <c r="N121" s="180" t="s">
        <v>237</v>
      </c>
    </row>
    <row r="122" spans="1:14" ht="47.25" x14ac:dyDescent="0.25">
      <c r="A122" s="1841">
        <v>108</v>
      </c>
      <c r="B122" s="1844" t="s">
        <v>702</v>
      </c>
      <c r="C122" s="1866" t="s">
        <v>28</v>
      </c>
      <c r="D122" s="402"/>
      <c r="E122" s="402"/>
      <c r="F122" s="402"/>
      <c r="G122" s="1844">
        <v>3</v>
      </c>
      <c r="H122" s="1844">
        <v>50.3</v>
      </c>
      <c r="I122" s="1853">
        <v>2700000</v>
      </c>
      <c r="J122" s="584"/>
      <c r="K122" s="155">
        <v>1</v>
      </c>
      <c r="L122" s="1863" t="s">
        <v>511</v>
      </c>
      <c r="M122" s="419" t="s">
        <v>703</v>
      </c>
      <c r="N122" s="1863" t="s">
        <v>237</v>
      </c>
    </row>
    <row r="123" spans="1:14" ht="44.25" hidden="1" customHeight="1" x14ac:dyDescent="0.25">
      <c r="A123" s="1842"/>
      <c r="B123" s="1845"/>
      <c r="C123" s="1867"/>
      <c r="D123" s="404"/>
      <c r="E123" s="404"/>
      <c r="F123" s="404"/>
      <c r="G123" s="1845"/>
      <c r="H123" s="1845"/>
      <c r="I123" s="1854"/>
      <c r="J123" s="405"/>
      <c r="K123" s="155">
        <v>1</v>
      </c>
      <c r="L123" s="1864"/>
      <c r="M123" s="180" t="s">
        <v>511</v>
      </c>
      <c r="N123" s="1864"/>
    </row>
    <row r="124" spans="1:14" ht="33" hidden="1" customHeight="1" x14ac:dyDescent="0.25">
      <c r="A124" s="1843"/>
      <c r="B124" s="1846"/>
      <c r="C124" s="1868"/>
      <c r="D124" s="411"/>
      <c r="E124" s="411"/>
      <c r="F124" s="411"/>
      <c r="G124" s="1846"/>
      <c r="H124" s="1846"/>
      <c r="I124" s="1855"/>
      <c r="J124" s="412"/>
      <c r="K124" s="155">
        <v>1</v>
      </c>
      <c r="L124" s="1865"/>
      <c r="M124" s="420" t="s">
        <v>703</v>
      </c>
      <c r="N124" s="1865"/>
    </row>
    <row r="125" spans="1:14" ht="31.5" x14ac:dyDescent="0.25">
      <c r="A125" s="336">
        <v>109</v>
      </c>
      <c r="B125" s="343" t="s">
        <v>704</v>
      </c>
      <c r="C125" s="147" t="s">
        <v>28</v>
      </c>
      <c r="D125" s="343"/>
      <c r="E125" s="343"/>
      <c r="F125" s="343"/>
      <c r="G125" s="343">
        <v>3</v>
      </c>
      <c r="H125" s="421">
        <v>13.6</v>
      </c>
      <c r="I125" s="345">
        <v>900000</v>
      </c>
      <c r="J125" s="584"/>
      <c r="K125" s="155">
        <v>1</v>
      </c>
      <c r="L125" s="422" t="s">
        <v>511</v>
      </c>
      <c r="M125" s="423" t="s">
        <v>705</v>
      </c>
      <c r="N125" s="180" t="s">
        <v>237</v>
      </c>
    </row>
    <row r="126" spans="1:14" ht="31.5" x14ac:dyDescent="0.25">
      <c r="A126" s="336">
        <v>110</v>
      </c>
      <c r="B126" s="343" t="s">
        <v>706</v>
      </c>
      <c r="C126" s="147" t="s">
        <v>28</v>
      </c>
      <c r="D126" s="343"/>
      <c r="E126" s="341"/>
      <c r="F126" s="343"/>
      <c r="G126" s="343">
        <v>3</v>
      </c>
      <c r="H126" s="421">
        <v>13.6</v>
      </c>
      <c r="I126" s="345">
        <v>900000</v>
      </c>
      <c r="J126" s="583"/>
      <c r="K126" s="155">
        <v>1</v>
      </c>
      <c r="L126" s="180" t="s">
        <v>511</v>
      </c>
      <c r="M126" s="423" t="s">
        <v>705</v>
      </c>
      <c r="N126" s="180" t="s">
        <v>237</v>
      </c>
    </row>
    <row r="127" spans="1:14" ht="47.25" x14ac:dyDescent="0.25">
      <c r="A127" s="336">
        <v>111</v>
      </c>
      <c r="B127" s="343" t="s">
        <v>707</v>
      </c>
      <c r="C127" s="147" t="s">
        <v>28</v>
      </c>
      <c r="D127" s="343"/>
      <c r="E127" s="343"/>
      <c r="F127" s="343"/>
      <c r="G127" s="343">
        <v>3</v>
      </c>
      <c r="H127" s="421">
        <v>15</v>
      </c>
      <c r="I127" s="345">
        <v>900000</v>
      </c>
      <c r="J127" s="583"/>
      <c r="K127" s="155">
        <v>1</v>
      </c>
      <c r="L127" s="180" t="s">
        <v>511</v>
      </c>
      <c r="M127" s="424" t="s">
        <v>699</v>
      </c>
      <c r="N127" s="180" t="s">
        <v>237</v>
      </c>
    </row>
    <row r="128" spans="1:14" ht="47.25" x14ac:dyDescent="0.25">
      <c r="A128" s="336">
        <v>112</v>
      </c>
      <c r="B128" s="343" t="s">
        <v>708</v>
      </c>
      <c r="C128" s="147" t="s">
        <v>28</v>
      </c>
      <c r="D128" s="343"/>
      <c r="E128" s="343"/>
      <c r="F128" s="343"/>
      <c r="G128" s="343">
        <v>3</v>
      </c>
      <c r="H128" s="421">
        <v>13.6</v>
      </c>
      <c r="I128" s="345">
        <v>900000</v>
      </c>
      <c r="J128" s="583"/>
      <c r="K128" s="155">
        <v>1</v>
      </c>
      <c r="L128" s="180" t="s">
        <v>511</v>
      </c>
      <c r="M128" s="424" t="s">
        <v>699</v>
      </c>
      <c r="N128" s="180" t="s">
        <v>237</v>
      </c>
    </row>
    <row r="129" spans="1:14" ht="47.25" x14ac:dyDescent="0.25">
      <c r="A129" s="336">
        <v>113</v>
      </c>
      <c r="B129" s="343" t="s">
        <v>709</v>
      </c>
      <c r="C129" s="147" t="s">
        <v>28</v>
      </c>
      <c r="D129" s="343"/>
      <c r="E129" s="343"/>
      <c r="F129" s="343"/>
      <c r="G129" s="343">
        <v>3</v>
      </c>
      <c r="H129" s="421">
        <v>14.8</v>
      </c>
      <c r="I129" s="345">
        <v>900000</v>
      </c>
      <c r="J129" s="583"/>
      <c r="K129" s="155">
        <v>1</v>
      </c>
      <c r="L129" s="180" t="s">
        <v>511</v>
      </c>
      <c r="M129" s="425" t="s">
        <v>710</v>
      </c>
      <c r="N129" s="180" t="s">
        <v>237</v>
      </c>
    </row>
    <row r="130" spans="1:14" ht="47.25" x14ac:dyDescent="0.25">
      <c r="A130" s="336">
        <v>114</v>
      </c>
      <c r="B130" s="343" t="s">
        <v>711</v>
      </c>
      <c r="C130" s="147" t="s">
        <v>28</v>
      </c>
      <c r="D130" s="343"/>
      <c r="E130" s="343"/>
      <c r="F130" s="343"/>
      <c r="G130" s="343">
        <v>3</v>
      </c>
      <c r="H130" s="421">
        <v>15.1</v>
      </c>
      <c r="I130" s="345">
        <v>900000</v>
      </c>
      <c r="J130" s="583"/>
      <c r="K130" s="155">
        <v>1</v>
      </c>
      <c r="L130" s="180" t="s">
        <v>511</v>
      </c>
      <c r="M130" s="426" t="s">
        <v>699</v>
      </c>
      <c r="N130" s="180" t="s">
        <v>237</v>
      </c>
    </row>
    <row r="131" spans="1:14" ht="47.25" x14ac:dyDescent="0.25">
      <c r="A131" s="336">
        <v>115</v>
      </c>
      <c r="B131" s="343" t="s">
        <v>712</v>
      </c>
      <c r="C131" s="147" t="s">
        <v>28</v>
      </c>
      <c r="D131" s="343"/>
      <c r="E131" s="343"/>
      <c r="F131" s="343"/>
      <c r="G131" s="343">
        <v>3</v>
      </c>
      <c r="H131" s="421">
        <v>13.6</v>
      </c>
      <c r="I131" s="345">
        <v>900000</v>
      </c>
      <c r="J131" s="583"/>
      <c r="K131" s="155">
        <v>1</v>
      </c>
      <c r="L131" s="180" t="s">
        <v>511</v>
      </c>
      <c r="M131" s="427" t="s">
        <v>699</v>
      </c>
      <c r="N131" s="180" t="s">
        <v>237</v>
      </c>
    </row>
    <row r="132" spans="1:14" ht="47.25" x14ac:dyDescent="0.25">
      <c r="A132" s="336">
        <v>116</v>
      </c>
      <c r="B132" s="343" t="s">
        <v>713</v>
      </c>
      <c r="C132" s="147" t="s">
        <v>28</v>
      </c>
      <c r="D132" s="343"/>
      <c r="E132" s="343"/>
      <c r="F132" s="343"/>
      <c r="G132" s="343">
        <v>3</v>
      </c>
      <c r="H132" s="421">
        <v>15.3</v>
      </c>
      <c r="I132" s="345">
        <v>900000</v>
      </c>
      <c r="J132" s="583"/>
      <c r="K132" s="155">
        <v>1</v>
      </c>
      <c r="L132" s="180" t="s">
        <v>511</v>
      </c>
      <c r="M132" s="428" t="s">
        <v>714</v>
      </c>
      <c r="N132" s="180" t="s">
        <v>237</v>
      </c>
    </row>
    <row r="133" spans="1:14" ht="47.25" x14ac:dyDescent="0.25">
      <c r="A133" s="336">
        <v>117</v>
      </c>
      <c r="B133" s="429" t="s">
        <v>715</v>
      </c>
      <c r="C133" s="147" t="s">
        <v>28</v>
      </c>
      <c r="D133" s="429"/>
      <c r="E133" s="429"/>
      <c r="F133" s="429"/>
      <c r="G133" s="343">
        <v>3</v>
      </c>
      <c r="H133" s="421" t="s">
        <v>548</v>
      </c>
      <c r="I133" s="345">
        <v>900000</v>
      </c>
      <c r="J133" s="583"/>
      <c r="K133" s="155">
        <v>1</v>
      </c>
      <c r="L133" s="180" t="s">
        <v>511</v>
      </c>
      <c r="M133" s="430" t="s">
        <v>699</v>
      </c>
      <c r="N133" s="180" t="s">
        <v>237</v>
      </c>
    </row>
    <row r="134" spans="1:14" ht="31.5" x14ac:dyDescent="0.25">
      <c r="A134" s="336">
        <v>118</v>
      </c>
      <c r="B134" s="429" t="s">
        <v>716</v>
      </c>
      <c r="C134" s="147" t="s">
        <v>28</v>
      </c>
      <c r="D134" s="429"/>
      <c r="E134" s="429"/>
      <c r="F134" s="429"/>
      <c r="G134" s="343">
        <v>3</v>
      </c>
      <c r="H134" s="421" t="s">
        <v>591</v>
      </c>
      <c r="I134" s="345">
        <v>900000</v>
      </c>
      <c r="J134" s="583"/>
      <c r="K134" s="155">
        <v>1</v>
      </c>
      <c r="L134" s="180" t="s">
        <v>511</v>
      </c>
      <c r="M134" s="431" t="s">
        <v>621</v>
      </c>
      <c r="N134" s="180" t="s">
        <v>237</v>
      </c>
    </row>
    <row r="135" spans="1:14" ht="31.5" x14ac:dyDescent="0.25">
      <c r="A135" s="336">
        <v>119</v>
      </c>
      <c r="B135" s="429" t="s">
        <v>717</v>
      </c>
      <c r="C135" s="147" t="s">
        <v>28</v>
      </c>
      <c r="D135" s="429"/>
      <c r="E135" s="429"/>
      <c r="F135" s="429"/>
      <c r="G135" s="343">
        <v>3</v>
      </c>
      <c r="H135" s="421" t="s">
        <v>652</v>
      </c>
      <c r="I135" s="345">
        <v>900000</v>
      </c>
      <c r="J135" s="583"/>
      <c r="K135" s="155">
        <v>1</v>
      </c>
      <c r="L135" s="180" t="s">
        <v>511</v>
      </c>
      <c r="M135" s="432" t="s">
        <v>718</v>
      </c>
      <c r="N135" s="180" t="s">
        <v>237</v>
      </c>
    </row>
    <row r="136" spans="1:14" ht="31.5" x14ac:dyDescent="0.25">
      <c r="A136" s="336">
        <v>120</v>
      </c>
      <c r="B136" s="429" t="s">
        <v>719</v>
      </c>
      <c r="C136" s="147" t="s">
        <v>28</v>
      </c>
      <c r="D136" s="429"/>
      <c r="E136" s="429"/>
      <c r="F136" s="429"/>
      <c r="G136" s="343">
        <v>3</v>
      </c>
      <c r="H136" s="421" t="s">
        <v>582</v>
      </c>
      <c r="I136" s="345">
        <v>900000</v>
      </c>
      <c r="J136" s="583"/>
      <c r="K136" s="155">
        <v>1</v>
      </c>
      <c r="L136" s="180" t="s">
        <v>511</v>
      </c>
      <c r="M136" s="433" t="s">
        <v>531</v>
      </c>
      <c r="N136" s="180" t="s">
        <v>237</v>
      </c>
    </row>
    <row r="137" spans="1:14" ht="31.5" x14ac:dyDescent="0.25">
      <c r="A137" s="336">
        <v>121</v>
      </c>
      <c r="B137" s="429" t="s">
        <v>720</v>
      </c>
      <c r="C137" s="147" t="s">
        <v>28</v>
      </c>
      <c r="D137" s="429"/>
      <c r="E137" s="429"/>
      <c r="F137" s="429"/>
      <c r="G137" s="343">
        <v>3</v>
      </c>
      <c r="H137" s="421" t="s">
        <v>596</v>
      </c>
      <c r="I137" s="345">
        <v>900000</v>
      </c>
      <c r="J137" s="583"/>
      <c r="K137" s="155">
        <v>1</v>
      </c>
      <c r="L137" s="180" t="s">
        <v>511</v>
      </c>
      <c r="M137" s="434" t="s">
        <v>721</v>
      </c>
      <c r="N137" s="180" t="s">
        <v>237</v>
      </c>
    </row>
    <row r="138" spans="1:14" ht="31.5" x14ac:dyDescent="0.25">
      <c r="A138" s="336">
        <v>122</v>
      </c>
      <c r="B138" s="429" t="s">
        <v>722</v>
      </c>
      <c r="C138" s="147" t="s">
        <v>28</v>
      </c>
      <c r="D138" s="429"/>
      <c r="E138" s="429"/>
      <c r="F138" s="429"/>
      <c r="G138" s="343">
        <v>3</v>
      </c>
      <c r="H138" s="421" t="s">
        <v>723</v>
      </c>
      <c r="I138" s="345">
        <v>900000</v>
      </c>
      <c r="J138" s="583"/>
      <c r="K138" s="155">
        <v>1</v>
      </c>
      <c r="L138" s="180" t="s">
        <v>511</v>
      </c>
      <c r="M138" s="434" t="s">
        <v>721</v>
      </c>
      <c r="N138" s="180" t="s">
        <v>237</v>
      </c>
    </row>
    <row r="139" spans="1:14" ht="31.5" x14ac:dyDescent="0.25">
      <c r="A139" s="336">
        <v>123</v>
      </c>
      <c r="B139" s="429" t="s">
        <v>724</v>
      </c>
      <c r="C139" s="147" t="s">
        <v>28</v>
      </c>
      <c r="D139" s="429"/>
      <c r="E139" s="429"/>
      <c r="F139" s="429"/>
      <c r="G139" s="343">
        <v>3</v>
      </c>
      <c r="H139" s="421" t="s">
        <v>723</v>
      </c>
      <c r="I139" s="345">
        <v>900000</v>
      </c>
      <c r="J139" s="583"/>
      <c r="K139" s="155">
        <v>1</v>
      </c>
      <c r="L139" s="180" t="s">
        <v>511</v>
      </c>
      <c r="M139" s="435" t="s">
        <v>686</v>
      </c>
      <c r="N139" s="180" t="s">
        <v>237</v>
      </c>
    </row>
    <row r="140" spans="1:14" ht="31.5" x14ac:dyDescent="0.25">
      <c r="A140" s="336">
        <v>124</v>
      </c>
      <c r="B140" s="429" t="s">
        <v>725</v>
      </c>
      <c r="C140" s="147" t="s">
        <v>28</v>
      </c>
      <c r="D140" s="429"/>
      <c r="E140" s="429"/>
      <c r="F140" s="429"/>
      <c r="G140" s="343">
        <v>3</v>
      </c>
      <c r="H140" s="421" t="s">
        <v>572</v>
      </c>
      <c r="I140" s="345">
        <v>900000</v>
      </c>
      <c r="J140" s="583"/>
      <c r="K140" s="155">
        <v>1</v>
      </c>
      <c r="L140" s="180" t="s">
        <v>511</v>
      </c>
      <c r="M140" s="436" t="s">
        <v>686</v>
      </c>
      <c r="N140" s="180" t="s">
        <v>237</v>
      </c>
    </row>
    <row r="141" spans="1:14" ht="31.5" x14ac:dyDescent="0.25">
      <c r="A141" s="336">
        <v>125</v>
      </c>
      <c r="B141" s="429" t="s">
        <v>726</v>
      </c>
      <c r="C141" s="147" t="s">
        <v>28</v>
      </c>
      <c r="D141" s="429"/>
      <c r="E141" s="429"/>
      <c r="F141" s="429"/>
      <c r="G141" s="343">
        <v>3</v>
      </c>
      <c r="H141" s="421">
        <v>17.600000000000001</v>
      </c>
      <c r="I141" s="345">
        <v>900000</v>
      </c>
      <c r="J141" s="583"/>
      <c r="K141" s="155">
        <v>1</v>
      </c>
      <c r="L141" s="180" t="s">
        <v>511</v>
      </c>
      <c r="M141" s="437" t="s">
        <v>727</v>
      </c>
      <c r="N141" s="180" t="s">
        <v>237</v>
      </c>
    </row>
    <row r="142" spans="1:14" ht="47.25" x14ac:dyDescent="0.25">
      <c r="A142" s="336">
        <v>126</v>
      </c>
      <c r="B142" s="429" t="s">
        <v>728</v>
      </c>
      <c r="C142" s="147" t="s">
        <v>28</v>
      </c>
      <c r="D142" s="429"/>
      <c r="E142" s="429"/>
      <c r="F142" s="429"/>
      <c r="G142" s="343">
        <v>3</v>
      </c>
      <c r="H142" s="421" t="s">
        <v>729</v>
      </c>
      <c r="I142" s="345">
        <v>900000</v>
      </c>
      <c r="J142" s="583"/>
      <c r="K142" s="155">
        <v>1</v>
      </c>
      <c r="L142" s="180" t="s">
        <v>511</v>
      </c>
      <c r="M142" s="438" t="s">
        <v>699</v>
      </c>
      <c r="N142" s="180" t="s">
        <v>237</v>
      </c>
    </row>
    <row r="143" spans="1:14" ht="14.25" hidden="1" customHeight="1" x14ac:dyDescent="0.25">
      <c r="A143" s="1850" t="s">
        <v>381</v>
      </c>
      <c r="B143" s="1851"/>
      <c r="C143" s="1851"/>
      <c r="D143" s="1851"/>
      <c r="E143" s="1851"/>
      <c r="F143" s="1851"/>
      <c r="G143" s="1852"/>
      <c r="H143" s="346">
        <f>SUM(H61:H142)</f>
        <v>452.20000000000022</v>
      </c>
      <c r="I143" s="369">
        <f>SUM(I61:I142)</f>
        <v>73800000</v>
      </c>
      <c r="J143" s="370"/>
      <c r="K143" s="370"/>
      <c r="L143" s="1847"/>
      <c r="M143" s="1848"/>
      <c r="N143" s="1849"/>
    </row>
    <row r="144" spans="1:14" ht="17.25" hidden="1" customHeight="1" x14ac:dyDescent="0.25">
      <c r="A144" s="1861" t="s">
        <v>421</v>
      </c>
      <c r="B144" s="1861"/>
      <c r="C144" s="1861"/>
      <c r="D144" s="1861"/>
      <c r="E144" s="1861"/>
      <c r="F144" s="1861"/>
      <c r="G144" s="1861"/>
      <c r="H144" s="439">
        <f>SUM(H17,H60,H143)</f>
        <v>652.10000000000025</v>
      </c>
      <c r="I144" s="440">
        <f>SUM(I17,I60,I143)</f>
        <v>131200000</v>
      </c>
      <c r="J144" s="440"/>
      <c r="K144" s="440"/>
      <c r="L144" s="1862"/>
      <c r="M144" s="1862"/>
      <c r="N144" s="1862"/>
    </row>
  </sheetData>
  <autoFilter ref="A2:S144">
    <filterColumn colId="2">
      <customFilters>
        <customFilter operator="notEqual" val=" "/>
      </customFilters>
    </filterColumn>
  </autoFilter>
  <mergeCells count="24">
    <mergeCell ref="A143:G143"/>
    <mergeCell ref="L143:N143"/>
    <mergeCell ref="A1:I1"/>
    <mergeCell ref="A17:G17"/>
    <mergeCell ref="A144:G144"/>
    <mergeCell ref="L144:N144"/>
    <mergeCell ref="L107:L117"/>
    <mergeCell ref="N107:N117"/>
    <mergeCell ref="A122:A124"/>
    <mergeCell ref="B122:B124"/>
    <mergeCell ref="C122:C124"/>
    <mergeCell ref="G122:G124"/>
    <mergeCell ref="H122:H124"/>
    <mergeCell ref="I122:I124"/>
    <mergeCell ref="L122:L124"/>
    <mergeCell ref="N122:N124"/>
    <mergeCell ref="A107:A117"/>
    <mergeCell ref="B107:B117"/>
    <mergeCell ref="L17:N17"/>
    <mergeCell ref="A60:G60"/>
    <mergeCell ref="L60:N60"/>
    <mergeCell ref="G107:G117"/>
    <mergeCell ref="H107:H117"/>
    <mergeCell ref="I107:I117"/>
  </mergeCells>
  <pageMargins left="0.70866141732283461" right="0.70866141732283461" top="0.74803149606299213" bottom="0.74803149606299213" header="0.31496062992125984" footer="0.31496062992125984"/>
  <pageSetup paperSize="9" scale="64" orientation="portrait" r:id="rId1"/>
  <rowBreaks count="2" manualBreakCount="2">
    <brk id="57" max="7" man="1"/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view="pageBreakPreview" topLeftCell="A13" zoomScale="70" zoomScaleSheetLayoutView="70" zoomScalePageLayoutView="70" workbookViewId="0">
      <selection activeCell="H35" sqref="H35"/>
    </sheetView>
  </sheetViews>
  <sheetFormatPr defaultRowHeight="15.75" x14ac:dyDescent="0.25"/>
  <cols>
    <col min="1" max="1" width="9.140625" style="140"/>
    <col min="2" max="3" width="22.28515625" style="140" customWidth="1"/>
    <col min="4" max="4" width="3.85546875" style="140" customWidth="1"/>
    <col min="5" max="9" width="16.42578125" style="261" customWidth="1"/>
    <col min="10" max="10" width="12.85546875" style="262" customWidth="1"/>
    <col min="11" max="11" width="10.5703125" style="263" hidden="1" customWidth="1"/>
    <col min="12" max="12" width="10.5703125" style="264" hidden="1" customWidth="1"/>
    <col min="13" max="13" width="15.5703125" style="264" hidden="1" customWidth="1"/>
    <col min="14" max="14" width="18.5703125" style="140" customWidth="1"/>
    <col min="15" max="15" width="20.5703125" style="140" customWidth="1"/>
    <col min="16" max="16" width="11.140625" style="266" hidden="1" customWidth="1"/>
    <col min="17" max="17" width="12.28515625" style="246" hidden="1" customWidth="1"/>
    <col min="18" max="18" width="26.140625" style="632" customWidth="1"/>
    <col min="19" max="19" width="15.5703125" style="632" customWidth="1"/>
    <col min="20" max="20" width="19.42578125" style="633" customWidth="1"/>
    <col min="21" max="21" width="16.28515625" style="140" customWidth="1"/>
    <col min="22" max="261" width="9.140625" style="140"/>
    <col min="262" max="263" width="22.28515625" style="140" customWidth="1"/>
    <col min="264" max="264" width="3.85546875" style="140" customWidth="1"/>
    <col min="265" max="265" width="16.42578125" style="140" customWidth="1"/>
    <col min="266" max="266" width="12.85546875" style="140" customWidth="1"/>
    <col min="267" max="269" width="0" style="140" hidden="1" customWidth="1"/>
    <col min="270" max="270" width="18.5703125" style="140" customWidth="1"/>
    <col min="271" max="271" width="20.5703125" style="140" customWidth="1"/>
    <col min="272" max="273" width="0" style="140" hidden="1" customWidth="1"/>
    <col min="274" max="274" width="26.140625" style="140" customWidth="1"/>
    <col min="275" max="275" width="15.5703125" style="140" customWidth="1"/>
    <col min="276" max="276" width="19.42578125" style="140" customWidth="1"/>
    <col min="277" max="517" width="9.140625" style="140"/>
    <col min="518" max="519" width="22.28515625" style="140" customWidth="1"/>
    <col min="520" max="520" width="3.85546875" style="140" customWidth="1"/>
    <col min="521" max="521" width="16.42578125" style="140" customWidth="1"/>
    <col min="522" max="522" width="12.85546875" style="140" customWidth="1"/>
    <col min="523" max="525" width="0" style="140" hidden="1" customWidth="1"/>
    <col min="526" max="526" width="18.5703125" style="140" customWidth="1"/>
    <col min="527" max="527" width="20.5703125" style="140" customWidth="1"/>
    <col min="528" max="529" width="0" style="140" hidden="1" customWidth="1"/>
    <col min="530" max="530" width="26.140625" style="140" customWidth="1"/>
    <col min="531" max="531" width="15.5703125" style="140" customWidth="1"/>
    <col min="532" max="532" width="19.42578125" style="140" customWidth="1"/>
    <col min="533" max="773" width="9.140625" style="140"/>
    <col min="774" max="775" width="22.28515625" style="140" customWidth="1"/>
    <col min="776" max="776" width="3.85546875" style="140" customWidth="1"/>
    <col min="777" max="777" width="16.42578125" style="140" customWidth="1"/>
    <col min="778" max="778" width="12.85546875" style="140" customWidth="1"/>
    <col min="779" max="781" width="0" style="140" hidden="1" customWidth="1"/>
    <col min="782" max="782" width="18.5703125" style="140" customWidth="1"/>
    <col min="783" max="783" width="20.5703125" style="140" customWidth="1"/>
    <col min="784" max="785" width="0" style="140" hidden="1" customWidth="1"/>
    <col min="786" max="786" width="26.140625" style="140" customWidth="1"/>
    <col min="787" max="787" width="15.5703125" style="140" customWidth="1"/>
    <col min="788" max="788" width="19.42578125" style="140" customWidth="1"/>
    <col min="789" max="1029" width="9.140625" style="140"/>
    <col min="1030" max="1031" width="22.28515625" style="140" customWidth="1"/>
    <col min="1032" max="1032" width="3.85546875" style="140" customWidth="1"/>
    <col min="1033" max="1033" width="16.42578125" style="140" customWidth="1"/>
    <col min="1034" max="1034" width="12.85546875" style="140" customWidth="1"/>
    <col min="1035" max="1037" width="0" style="140" hidden="1" customWidth="1"/>
    <col min="1038" max="1038" width="18.5703125" style="140" customWidth="1"/>
    <col min="1039" max="1039" width="20.5703125" style="140" customWidth="1"/>
    <col min="1040" max="1041" width="0" style="140" hidden="1" customWidth="1"/>
    <col min="1042" max="1042" width="26.140625" style="140" customWidth="1"/>
    <col min="1043" max="1043" width="15.5703125" style="140" customWidth="1"/>
    <col min="1044" max="1044" width="19.42578125" style="140" customWidth="1"/>
    <col min="1045" max="1285" width="9.140625" style="140"/>
    <col min="1286" max="1287" width="22.28515625" style="140" customWidth="1"/>
    <col min="1288" max="1288" width="3.85546875" style="140" customWidth="1"/>
    <col min="1289" max="1289" width="16.42578125" style="140" customWidth="1"/>
    <col min="1290" max="1290" width="12.85546875" style="140" customWidth="1"/>
    <col min="1291" max="1293" width="0" style="140" hidden="1" customWidth="1"/>
    <col min="1294" max="1294" width="18.5703125" style="140" customWidth="1"/>
    <col min="1295" max="1295" width="20.5703125" style="140" customWidth="1"/>
    <col min="1296" max="1297" width="0" style="140" hidden="1" customWidth="1"/>
    <col min="1298" max="1298" width="26.140625" style="140" customWidth="1"/>
    <col min="1299" max="1299" width="15.5703125" style="140" customWidth="1"/>
    <col min="1300" max="1300" width="19.42578125" style="140" customWidth="1"/>
    <col min="1301" max="1541" width="9.140625" style="140"/>
    <col min="1542" max="1543" width="22.28515625" style="140" customWidth="1"/>
    <col min="1544" max="1544" width="3.85546875" style="140" customWidth="1"/>
    <col min="1545" max="1545" width="16.42578125" style="140" customWidth="1"/>
    <col min="1546" max="1546" width="12.85546875" style="140" customWidth="1"/>
    <col min="1547" max="1549" width="0" style="140" hidden="1" customWidth="1"/>
    <col min="1550" max="1550" width="18.5703125" style="140" customWidth="1"/>
    <col min="1551" max="1551" width="20.5703125" style="140" customWidth="1"/>
    <col min="1552" max="1553" width="0" style="140" hidden="1" customWidth="1"/>
    <col min="1554" max="1554" width="26.140625" style="140" customWidth="1"/>
    <col min="1555" max="1555" width="15.5703125" style="140" customWidth="1"/>
    <col min="1556" max="1556" width="19.42578125" style="140" customWidth="1"/>
    <col min="1557" max="1797" width="9.140625" style="140"/>
    <col min="1798" max="1799" width="22.28515625" style="140" customWidth="1"/>
    <col min="1800" max="1800" width="3.85546875" style="140" customWidth="1"/>
    <col min="1801" max="1801" width="16.42578125" style="140" customWidth="1"/>
    <col min="1802" max="1802" width="12.85546875" style="140" customWidth="1"/>
    <col min="1803" max="1805" width="0" style="140" hidden="1" customWidth="1"/>
    <col min="1806" max="1806" width="18.5703125" style="140" customWidth="1"/>
    <col min="1807" max="1807" width="20.5703125" style="140" customWidth="1"/>
    <col min="1808" max="1809" width="0" style="140" hidden="1" customWidth="1"/>
    <col min="1810" max="1810" width="26.140625" style="140" customWidth="1"/>
    <col min="1811" max="1811" width="15.5703125" style="140" customWidth="1"/>
    <col min="1812" max="1812" width="19.42578125" style="140" customWidth="1"/>
    <col min="1813" max="2053" width="9.140625" style="140"/>
    <col min="2054" max="2055" width="22.28515625" style="140" customWidth="1"/>
    <col min="2056" max="2056" width="3.85546875" style="140" customWidth="1"/>
    <col min="2057" max="2057" width="16.42578125" style="140" customWidth="1"/>
    <col min="2058" max="2058" width="12.85546875" style="140" customWidth="1"/>
    <col min="2059" max="2061" width="0" style="140" hidden="1" customWidth="1"/>
    <col min="2062" max="2062" width="18.5703125" style="140" customWidth="1"/>
    <col min="2063" max="2063" width="20.5703125" style="140" customWidth="1"/>
    <col min="2064" max="2065" width="0" style="140" hidden="1" customWidth="1"/>
    <col min="2066" max="2066" width="26.140625" style="140" customWidth="1"/>
    <col min="2067" max="2067" width="15.5703125" style="140" customWidth="1"/>
    <col min="2068" max="2068" width="19.42578125" style="140" customWidth="1"/>
    <col min="2069" max="2309" width="9.140625" style="140"/>
    <col min="2310" max="2311" width="22.28515625" style="140" customWidth="1"/>
    <col min="2312" max="2312" width="3.85546875" style="140" customWidth="1"/>
    <col min="2313" max="2313" width="16.42578125" style="140" customWidth="1"/>
    <col min="2314" max="2314" width="12.85546875" style="140" customWidth="1"/>
    <col min="2315" max="2317" width="0" style="140" hidden="1" customWidth="1"/>
    <col min="2318" max="2318" width="18.5703125" style="140" customWidth="1"/>
    <col min="2319" max="2319" width="20.5703125" style="140" customWidth="1"/>
    <col min="2320" max="2321" width="0" style="140" hidden="1" customWidth="1"/>
    <col min="2322" max="2322" width="26.140625" style="140" customWidth="1"/>
    <col min="2323" max="2323" width="15.5703125" style="140" customWidth="1"/>
    <col min="2324" max="2324" width="19.42578125" style="140" customWidth="1"/>
    <col min="2325" max="2565" width="9.140625" style="140"/>
    <col min="2566" max="2567" width="22.28515625" style="140" customWidth="1"/>
    <col min="2568" max="2568" width="3.85546875" style="140" customWidth="1"/>
    <col min="2569" max="2569" width="16.42578125" style="140" customWidth="1"/>
    <col min="2570" max="2570" width="12.85546875" style="140" customWidth="1"/>
    <col min="2571" max="2573" width="0" style="140" hidden="1" customWidth="1"/>
    <col min="2574" max="2574" width="18.5703125" style="140" customWidth="1"/>
    <col min="2575" max="2575" width="20.5703125" style="140" customWidth="1"/>
    <col min="2576" max="2577" width="0" style="140" hidden="1" customWidth="1"/>
    <col min="2578" max="2578" width="26.140625" style="140" customWidth="1"/>
    <col min="2579" max="2579" width="15.5703125" style="140" customWidth="1"/>
    <col min="2580" max="2580" width="19.42578125" style="140" customWidth="1"/>
    <col min="2581" max="2821" width="9.140625" style="140"/>
    <col min="2822" max="2823" width="22.28515625" style="140" customWidth="1"/>
    <col min="2824" max="2824" width="3.85546875" style="140" customWidth="1"/>
    <col min="2825" max="2825" width="16.42578125" style="140" customWidth="1"/>
    <col min="2826" max="2826" width="12.85546875" style="140" customWidth="1"/>
    <col min="2827" max="2829" width="0" style="140" hidden="1" customWidth="1"/>
    <col min="2830" max="2830" width="18.5703125" style="140" customWidth="1"/>
    <col min="2831" max="2831" width="20.5703125" style="140" customWidth="1"/>
    <col min="2832" max="2833" width="0" style="140" hidden="1" customWidth="1"/>
    <col min="2834" max="2834" width="26.140625" style="140" customWidth="1"/>
    <col min="2835" max="2835" width="15.5703125" style="140" customWidth="1"/>
    <col min="2836" max="2836" width="19.42578125" style="140" customWidth="1"/>
    <col min="2837" max="3077" width="9.140625" style="140"/>
    <col min="3078" max="3079" width="22.28515625" style="140" customWidth="1"/>
    <col min="3080" max="3080" width="3.85546875" style="140" customWidth="1"/>
    <col min="3081" max="3081" width="16.42578125" style="140" customWidth="1"/>
    <col min="3082" max="3082" width="12.85546875" style="140" customWidth="1"/>
    <col min="3083" max="3085" width="0" style="140" hidden="1" customWidth="1"/>
    <col min="3086" max="3086" width="18.5703125" style="140" customWidth="1"/>
    <col min="3087" max="3087" width="20.5703125" style="140" customWidth="1"/>
    <col min="3088" max="3089" width="0" style="140" hidden="1" customWidth="1"/>
    <col min="3090" max="3090" width="26.140625" style="140" customWidth="1"/>
    <col min="3091" max="3091" width="15.5703125" style="140" customWidth="1"/>
    <col min="3092" max="3092" width="19.42578125" style="140" customWidth="1"/>
    <col min="3093" max="3333" width="9.140625" style="140"/>
    <col min="3334" max="3335" width="22.28515625" style="140" customWidth="1"/>
    <col min="3336" max="3336" width="3.85546875" style="140" customWidth="1"/>
    <col min="3337" max="3337" width="16.42578125" style="140" customWidth="1"/>
    <col min="3338" max="3338" width="12.85546875" style="140" customWidth="1"/>
    <col min="3339" max="3341" width="0" style="140" hidden="1" customWidth="1"/>
    <col min="3342" max="3342" width="18.5703125" style="140" customWidth="1"/>
    <col min="3343" max="3343" width="20.5703125" style="140" customWidth="1"/>
    <col min="3344" max="3345" width="0" style="140" hidden="1" customWidth="1"/>
    <col min="3346" max="3346" width="26.140625" style="140" customWidth="1"/>
    <col min="3347" max="3347" width="15.5703125" style="140" customWidth="1"/>
    <col min="3348" max="3348" width="19.42578125" style="140" customWidth="1"/>
    <col min="3349" max="3589" width="9.140625" style="140"/>
    <col min="3590" max="3591" width="22.28515625" style="140" customWidth="1"/>
    <col min="3592" max="3592" width="3.85546875" style="140" customWidth="1"/>
    <col min="3593" max="3593" width="16.42578125" style="140" customWidth="1"/>
    <col min="3594" max="3594" width="12.85546875" style="140" customWidth="1"/>
    <col min="3595" max="3597" width="0" style="140" hidden="1" customWidth="1"/>
    <col min="3598" max="3598" width="18.5703125" style="140" customWidth="1"/>
    <col min="3599" max="3599" width="20.5703125" style="140" customWidth="1"/>
    <col min="3600" max="3601" width="0" style="140" hidden="1" customWidth="1"/>
    <col min="3602" max="3602" width="26.140625" style="140" customWidth="1"/>
    <col min="3603" max="3603" width="15.5703125" style="140" customWidth="1"/>
    <col min="3604" max="3604" width="19.42578125" style="140" customWidth="1"/>
    <col min="3605" max="3845" width="9.140625" style="140"/>
    <col min="3846" max="3847" width="22.28515625" style="140" customWidth="1"/>
    <col min="3848" max="3848" width="3.85546875" style="140" customWidth="1"/>
    <col min="3849" max="3849" width="16.42578125" style="140" customWidth="1"/>
    <col min="3850" max="3850" width="12.85546875" style="140" customWidth="1"/>
    <col min="3851" max="3853" width="0" style="140" hidden="1" customWidth="1"/>
    <col min="3854" max="3854" width="18.5703125" style="140" customWidth="1"/>
    <col min="3855" max="3855" width="20.5703125" style="140" customWidth="1"/>
    <col min="3856" max="3857" width="0" style="140" hidden="1" customWidth="1"/>
    <col min="3858" max="3858" width="26.140625" style="140" customWidth="1"/>
    <col min="3859" max="3859" width="15.5703125" style="140" customWidth="1"/>
    <col min="3860" max="3860" width="19.42578125" style="140" customWidth="1"/>
    <col min="3861" max="4101" width="9.140625" style="140"/>
    <col min="4102" max="4103" width="22.28515625" style="140" customWidth="1"/>
    <col min="4104" max="4104" width="3.85546875" style="140" customWidth="1"/>
    <col min="4105" max="4105" width="16.42578125" style="140" customWidth="1"/>
    <col min="4106" max="4106" width="12.85546875" style="140" customWidth="1"/>
    <col min="4107" max="4109" width="0" style="140" hidden="1" customWidth="1"/>
    <col min="4110" max="4110" width="18.5703125" style="140" customWidth="1"/>
    <col min="4111" max="4111" width="20.5703125" style="140" customWidth="1"/>
    <col min="4112" max="4113" width="0" style="140" hidden="1" customWidth="1"/>
    <col min="4114" max="4114" width="26.140625" style="140" customWidth="1"/>
    <col min="4115" max="4115" width="15.5703125" style="140" customWidth="1"/>
    <col min="4116" max="4116" width="19.42578125" style="140" customWidth="1"/>
    <col min="4117" max="4357" width="9.140625" style="140"/>
    <col min="4358" max="4359" width="22.28515625" style="140" customWidth="1"/>
    <col min="4360" max="4360" width="3.85546875" style="140" customWidth="1"/>
    <col min="4361" max="4361" width="16.42578125" style="140" customWidth="1"/>
    <col min="4362" max="4362" width="12.85546875" style="140" customWidth="1"/>
    <col min="4363" max="4365" width="0" style="140" hidden="1" customWidth="1"/>
    <col min="4366" max="4366" width="18.5703125" style="140" customWidth="1"/>
    <col min="4367" max="4367" width="20.5703125" style="140" customWidth="1"/>
    <col min="4368" max="4369" width="0" style="140" hidden="1" customWidth="1"/>
    <col min="4370" max="4370" width="26.140625" style="140" customWidth="1"/>
    <col min="4371" max="4371" width="15.5703125" style="140" customWidth="1"/>
    <col min="4372" max="4372" width="19.42578125" style="140" customWidth="1"/>
    <col min="4373" max="4613" width="9.140625" style="140"/>
    <col min="4614" max="4615" width="22.28515625" style="140" customWidth="1"/>
    <col min="4616" max="4616" width="3.85546875" style="140" customWidth="1"/>
    <col min="4617" max="4617" width="16.42578125" style="140" customWidth="1"/>
    <col min="4618" max="4618" width="12.85546875" style="140" customWidth="1"/>
    <col min="4619" max="4621" width="0" style="140" hidden="1" customWidth="1"/>
    <col min="4622" max="4622" width="18.5703125" style="140" customWidth="1"/>
    <col min="4623" max="4623" width="20.5703125" style="140" customWidth="1"/>
    <col min="4624" max="4625" width="0" style="140" hidden="1" customWidth="1"/>
    <col min="4626" max="4626" width="26.140625" style="140" customWidth="1"/>
    <col min="4627" max="4627" width="15.5703125" style="140" customWidth="1"/>
    <col min="4628" max="4628" width="19.42578125" style="140" customWidth="1"/>
    <col min="4629" max="4869" width="9.140625" style="140"/>
    <col min="4870" max="4871" width="22.28515625" style="140" customWidth="1"/>
    <col min="4872" max="4872" width="3.85546875" style="140" customWidth="1"/>
    <col min="4873" max="4873" width="16.42578125" style="140" customWidth="1"/>
    <col min="4874" max="4874" width="12.85546875" style="140" customWidth="1"/>
    <col min="4875" max="4877" width="0" style="140" hidden="1" customWidth="1"/>
    <col min="4878" max="4878" width="18.5703125" style="140" customWidth="1"/>
    <col min="4879" max="4879" width="20.5703125" style="140" customWidth="1"/>
    <col min="4880" max="4881" width="0" style="140" hidden="1" customWidth="1"/>
    <col min="4882" max="4882" width="26.140625" style="140" customWidth="1"/>
    <col min="4883" max="4883" width="15.5703125" style="140" customWidth="1"/>
    <col min="4884" max="4884" width="19.42578125" style="140" customWidth="1"/>
    <col min="4885" max="5125" width="9.140625" style="140"/>
    <col min="5126" max="5127" width="22.28515625" style="140" customWidth="1"/>
    <col min="5128" max="5128" width="3.85546875" style="140" customWidth="1"/>
    <col min="5129" max="5129" width="16.42578125" style="140" customWidth="1"/>
    <col min="5130" max="5130" width="12.85546875" style="140" customWidth="1"/>
    <col min="5131" max="5133" width="0" style="140" hidden="1" customWidth="1"/>
    <col min="5134" max="5134" width="18.5703125" style="140" customWidth="1"/>
    <col min="5135" max="5135" width="20.5703125" style="140" customWidth="1"/>
    <col min="5136" max="5137" width="0" style="140" hidden="1" customWidth="1"/>
    <col min="5138" max="5138" width="26.140625" style="140" customWidth="1"/>
    <col min="5139" max="5139" width="15.5703125" style="140" customWidth="1"/>
    <col min="5140" max="5140" width="19.42578125" style="140" customWidth="1"/>
    <col min="5141" max="5381" width="9.140625" style="140"/>
    <col min="5382" max="5383" width="22.28515625" style="140" customWidth="1"/>
    <col min="5384" max="5384" width="3.85546875" style="140" customWidth="1"/>
    <col min="5385" max="5385" width="16.42578125" style="140" customWidth="1"/>
    <col min="5386" max="5386" width="12.85546875" style="140" customWidth="1"/>
    <col min="5387" max="5389" width="0" style="140" hidden="1" customWidth="1"/>
    <col min="5390" max="5390" width="18.5703125" style="140" customWidth="1"/>
    <col min="5391" max="5391" width="20.5703125" style="140" customWidth="1"/>
    <col min="5392" max="5393" width="0" style="140" hidden="1" customWidth="1"/>
    <col min="5394" max="5394" width="26.140625" style="140" customWidth="1"/>
    <col min="5395" max="5395" width="15.5703125" style="140" customWidth="1"/>
    <col min="5396" max="5396" width="19.42578125" style="140" customWidth="1"/>
    <col min="5397" max="5637" width="9.140625" style="140"/>
    <col min="5638" max="5639" width="22.28515625" style="140" customWidth="1"/>
    <col min="5640" max="5640" width="3.85546875" style="140" customWidth="1"/>
    <col min="5641" max="5641" width="16.42578125" style="140" customWidth="1"/>
    <col min="5642" max="5642" width="12.85546875" style="140" customWidth="1"/>
    <col min="5643" max="5645" width="0" style="140" hidden="1" customWidth="1"/>
    <col min="5646" max="5646" width="18.5703125" style="140" customWidth="1"/>
    <col min="5647" max="5647" width="20.5703125" style="140" customWidth="1"/>
    <col min="5648" max="5649" width="0" style="140" hidden="1" customWidth="1"/>
    <col min="5650" max="5650" width="26.140625" style="140" customWidth="1"/>
    <col min="5651" max="5651" width="15.5703125" style="140" customWidth="1"/>
    <col min="5652" max="5652" width="19.42578125" style="140" customWidth="1"/>
    <col min="5653" max="5893" width="9.140625" style="140"/>
    <col min="5894" max="5895" width="22.28515625" style="140" customWidth="1"/>
    <col min="5896" max="5896" width="3.85546875" style="140" customWidth="1"/>
    <col min="5897" max="5897" width="16.42578125" style="140" customWidth="1"/>
    <col min="5898" max="5898" width="12.85546875" style="140" customWidth="1"/>
    <col min="5899" max="5901" width="0" style="140" hidden="1" customWidth="1"/>
    <col min="5902" max="5902" width="18.5703125" style="140" customWidth="1"/>
    <col min="5903" max="5903" width="20.5703125" style="140" customWidth="1"/>
    <col min="5904" max="5905" width="0" style="140" hidden="1" customWidth="1"/>
    <col min="5906" max="5906" width="26.140625" style="140" customWidth="1"/>
    <col min="5907" max="5907" width="15.5703125" style="140" customWidth="1"/>
    <col min="5908" max="5908" width="19.42578125" style="140" customWidth="1"/>
    <col min="5909" max="6149" width="9.140625" style="140"/>
    <col min="6150" max="6151" width="22.28515625" style="140" customWidth="1"/>
    <col min="6152" max="6152" width="3.85546875" style="140" customWidth="1"/>
    <col min="6153" max="6153" width="16.42578125" style="140" customWidth="1"/>
    <col min="6154" max="6154" width="12.85546875" style="140" customWidth="1"/>
    <col min="6155" max="6157" width="0" style="140" hidden="1" customWidth="1"/>
    <col min="6158" max="6158" width="18.5703125" style="140" customWidth="1"/>
    <col min="6159" max="6159" width="20.5703125" style="140" customWidth="1"/>
    <col min="6160" max="6161" width="0" style="140" hidden="1" customWidth="1"/>
    <col min="6162" max="6162" width="26.140625" style="140" customWidth="1"/>
    <col min="6163" max="6163" width="15.5703125" style="140" customWidth="1"/>
    <col min="6164" max="6164" width="19.42578125" style="140" customWidth="1"/>
    <col min="6165" max="6405" width="9.140625" style="140"/>
    <col min="6406" max="6407" width="22.28515625" style="140" customWidth="1"/>
    <col min="6408" max="6408" width="3.85546875" style="140" customWidth="1"/>
    <col min="6409" max="6409" width="16.42578125" style="140" customWidth="1"/>
    <col min="6410" max="6410" width="12.85546875" style="140" customWidth="1"/>
    <col min="6411" max="6413" width="0" style="140" hidden="1" customWidth="1"/>
    <col min="6414" max="6414" width="18.5703125" style="140" customWidth="1"/>
    <col min="6415" max="6415" width="20.5703125" style="140" customWidth="1"/>
    <col min="6416" max="6417" width="0" style="140" hidden="1" customWidth="1"/>
    <col min="6418" max="6418" width="26.140625" style="140" customWidth="1"/>
    <col min="6419" max="6419" width="15.5703125" style="140" customWidth="1"/>
    <col min="6420" max="6420" width="19.42578125" style="140" customWidth="1"/>
    <col min="6421" max="6661" width="9.140625" style="140"/>
    <col min="6662" max="6663" width="22.28515625" style="140" customWidth="1"/>
    <col min="6664" max="6664" width="3.85546875" style="140" customWidth="1"/>
    <col min="6665" max="6665" width="16.42578125" style="140" customWidth="1"/>
    <col min="6666" max="6666" width="12.85546875" style="140" customWidth="1"/>
    <col min="6667" max="6669" width="0" style="140" hidden="1" customWidth="1"/>
    <col min="6670" max="6670" width="18.5703125" style="140" customWidth="1"/>
    <col min="6671" max="6671" width="20.5703125" style="140" customWidth="1"/>
    <col min="6672" max="6673" width="0" style="140" hidden="1" customWidth="1"/>
    <col min="6674" max="6674" width="26.140625" style="140" customWidth="1"/>
    <col min="6675" max="6675" width="15.5703125" style="140" customWidth="1"/>
    <col min="6676" max="6676" width="19.42578125" style="140" customWidth="1"/>
    <col min="6677" max="6917" width="9.140625" style="140"/>
    <col min="6918" max="6919" width="22.28515625" style="140" customWidth="1"/>
    <col min="6920" max="6920" width="3.85546875" style="140" customWidth="1"/>
    <col min="6921" max="6921" width="16.42578125" style="140" customWidth="1"/>
    <col min="6922" max="6922" width="12.85546875" style="140" customWidth="1"/>
    <col min="6923" max="6925" width="0" style="140" hidden="1" customWidth="1"/>
    <col min="6926" max="6926" width="18.5703125" style="140" customWidth="1"/>
    <col min="6927" max="6927" width="20.5703125" style="140" customWidth="1"/>
    <col min="6928" max="6929" width="0" style="140" hidden="1" customWidth="1"/>
    <col min="6930" max="6930" width="26.140625" style="140" customWidth="1"/>
    <col min="6931" max="6931" width="15.5703125" style="140" customWidth="1"/>
    <col min="6932" max="6932" width="19.42578125" style="140" customWidth="1"/>
    <col min="6933" max="7173" width="9.140625" style="140"/>
    <col min="7174" max="7175" width="22.28515625" style="140" customWidth="1"/>
    <col min="7176" max="7176" width="3.85546875" style="140" customWidth="1"/>
    <col min="7177" max="7177" width="16.42578125" style="140" customWidth="1"/>
    <col min="7178" max="7178" width="12.85546875" style="140" customWidth="1"/>
    <col min="7179" max="7181" width="0" style="140" hidden="1" customWidth="1"/>
    <col min="7182" max="7182" width="18.5703125" style="140" customWidth="1"/>
    <col min="7183" max="7183" width="20.5703125" style="140" customWidth="1"/>
    <col min="7184" max="7185" width="0" style="140" hidden="1" customWidth="1"/>
    <col min="7186" max="7186" width="26.140625" style="140" customWidth="1"/>
    <col min="7187" max="7187" width="15.5703125" style="140" customWidth="1"/>
    <col min="7188" max="7188" width="19.42578125" style="140" customWidth="1"/>
    <col min="7189" max="7429" width="9.140625" style="140"/>
    <col min="7430" max="7431" width="22.28515625" style="140" customWidth="1"/>
    <col min="7432" max="7432" width="3.85546875" style="140" customWidth="1"/>
    <col min="7433" max="7433" width="16.42578125" style="140" customWidth="1"/>
    <col min="7434" max="7434" width="12.85546875" style="140" customWidth="1"/>
    <col min="7435" max="7437" width="0" style="140" hidden="1" customWidth="1"/>
    <col min="7438" max="7438" width="18.5703125" style="140" customWidth="1"/>
    <col min="7439" max="7439" width="20.5703125" style="140" customWidth="1"/>
    <col min="7440" max="7441" width="0" style="140" hidden="1" customWidth="1"/>
    <col min="7442" max="7442" width="26.140625" style="140" customWidth="1"/>
    <col min="7443" max="7443" width="15.5703125" style="140" customWidth="1"/>
    <col min="7444" max="7444" width="19.42578125" style="140" customWidth="1"/>
    <col min="7445" max="7685" width="9.140625" style="140"/>
    <col min="7686" max="7687" width="22.28515625" style="140" customWidth="1"/>
    <col min="7688" max="7688" width="3.85546875" style="140" customWidth="1"/>
    <col min="7689" max="7689" width="16.42578125" style="140" customWidth="1"/>
    <col min="7690" max="7690" width="12.85546875" style="140" customWidth="1"/>
    <col min="7691" max="7693" width="0" style="140" hidden="1" customWidth="1"/>
    <col min="7694" max="7694" width="18.5703125" style="140" customWidth="1"/>
    <col min="7695" max="7695" width="20.5703125" style="140" customWidth="1"/>
    <col min="7696" max="7697" width="0" style="140" hidden="1" customWidth="1"/>
    <col min="7698" max="7698" width="26.140625" style="140" customWidth="1"/>
    <col min="7699" max="7699" width="15.5703125" style="140" customWidth="1"/>
    <col min="7700" max="7700" width="19.42578125" style="140" customWidth="1"/>
    <col min="7701" max="7941" width="9.140625" style="140"/>
    <col min="7942" max="7943" width="22.28515625" style="140" customWidth="1"/>
    <col min="7944" max="7944" width="3.85546875" style="140" customWidth="1"/>
    <col min="7945" max="7945" width="16.42578125" style="140" customWidth="1"/>
    <col min="7946" max="7946" width="12.85546875" style="140" customWidth="1"/>
    <col min="7947" max="7949" width="0" style="140" hidden="1" customWidth="1"/>
    <col min="7950" max="7950" width="18.5703125" style="140" customWidth="1"/>
    <col min="7951" max="7951" width="20.5703125" style="140" customWidth="1"/>
    <col min="7952" max="7953" width="0" style="140" hidden="1" customWidth="1"/>
    <col min="7954" max="7954" width="26.140625" style="140" customWidth="1"/>
    <col min="7955" max="7955" width="15.5703125" style="140" customWidth="1"/>
    <col min="7956" max="7956" width="19.42578125" style="140" customWidth="1"/>
    <col min="7957" max="8197" width="9.140625" style="140"/>
    <col min="8198" max="8199" width="22.28515625" style="140" customWidth="1"/>
    <col min="8200" max="8200" width="3.85546875" style="140" customWidth="1"/>
    <col min="8201" max="8201" width="16.42578125" style="140" customWidth="1"/>
    <col min="8202" max="8202" width="12.85546875" style="140" customWidth="1"/>
    <col min="8203" max="8205" width="0" style="140" hidden="1" customWidth="1"/>
    <col min="8206" max="8206" width="18.5703125" style="140" customWidth="1"/>
    <col min="8207" max="8207" width="20.5703125" style="140" customWidth="1"/>
    <col min="8208" max="8209" width="0" style="140" hidden="1" customWidth="1"/>
    <col min="8210" max="8210" width="26.140625" style="140" customWidth="1"/>
    <col min="8211" max="8211" width="15.5703125" style="140" customWidth="1"/>
    <col min="8212" max="8212" width="19.42578125" style="140" customWidth="1"/>
    <col min="8213" max="8453" width="9.140625" style="140"/>
    <col min="8454" max="8455" width="22.28515625" style="140" customWidth="1"/>
    <col min="8456" max="8456" width="3.85546875" style="140" customWidth="1"/>
    <col min="8457" max="8457" width="16.42578125" style="140" customWidth="1"/>
    <col min="8458" max="8458" width="12.85546875" style="140" customWidth="1"/>
    <col min="8459" max="8461" width="0" style="140" hidden="1" customWidth="1"/>
    <col min="8462" max="8462" width="18.5703125" style="140" customWidth="1"/>
    <col min="8463" max="8463" width="20.5703125" style="140" customWidth="1"/>
    <col min="8464" max="8465" width="0" style="140" hidden="1" customWidth="1"/>
    <col min="8466" max="8466" width="26.140625" style="140" customWidth="1"/>
    <col min="8467" max="8467" width="15.5703125" style="140" customWidth="1"/>
    <col min="8468" max="8468" width="19.42578125" style="140" customWidth="1"/>
    <col min="8469" max="8709" width="9.140625" style="140"/>
    <col min="8710" max="8711" width="22.28515625" style="140" customWidth="1"/>
    <col min="8712" max="8712" width="3.85546875" style="140" customWidth="1"/>
    <col min="8713" max="8713" width="16.42578125" style="140" customWidth="1"/>
    <col min="8714" max="8714" width="12.85546875" style="140" customWidth="1"/>
    <col min="8715" max="8717" width="0" style="140" hidden="1" customWidth="1"/>
    <col min="8718" max="8718" width="18.5703125" style="140" customWidth="1"/>
    <col min="8719" max="8719" width="20.5703125" style="140" customWidth="1"/>
    <col min="8720" max="8721" width="0" style="140" hidden="1" customWidth="1"/>
    <col min="8722" max="8722" width="26.140625" style="140" customWidth="1"/>
    <col min="8723" max="8723" width="15.5703125" style="140" customWidth="1"/>
    <col min="8724" max="8724" width="19.42578125" style="140" customWidth="1"/>
    <col min="8725" max="8965" width="9.140625" style="140"/>
    <col min="8966" max="8967" width="22.28515625" style="140" customWidth="1"/>
    <col min="8968" max="8968" width="3.85546875" style="140" customWidth="1"/>
    <col min="8969" max="8969" width="16.42578125" style="140" customWidth="1"/>
    <col min="8970" max="8970" width="12.85546875" style="140" customWidth="1"/>
    <col min="8971" max="8973" width="0" style="140" hidden="1" customWidth="1"/>
    <col min="8974" max="8974" width="18.5703125" style="140" customWidth="1"/>
    <col min="8975" max="8975" width="20.5703125" style="140" customWidth="1"/>
    <col min="8976" max="8977" width="0" style="140" hidden="1" customWidth="1"/>
    <col min="8978" max="8978" width="26.140625" style="140" customWidth="1"/>
    <col min="8979" max="8979" width="15.5703125" style="140" customWidth="1"/>
    <col min="8980" max="8980" width="19.42578125" style="140" customWidth="1"/>
    <col min="8981" max="9221" width="9.140625" style="140"/>
    <col min="9222" max="9223" width="22.28515625" style="140" customWidth="1"/>
    <col min="9224" max="9224" width="3.85546875" style="140" customWidth="1"/>
    <col min="9225" max="9225" width="16.42578125" style="140" customWidth="1"/>
    <col min="9226" max="9226" width="12.85546875" style="140" customWidth="1"/>
    <col min="9227" max="9229" width="0" style="140" hidden="1" customWidth="1"/>
    <col min="9230" max="9230" width="18.5703125" style="140" customWidth="1"/>
    <col min="9231" max="9231" width="20.5703125" style="140" customWidth="1"/>
    <col min="9232" max="9233" width="0" style="140" hidden="1" customWidth="1"/>
    <col min="9234" max="9234" width="26.140625" style="140" customWidth="1"/>
    <col min="9235" max="9235" width="15.5703125" style="140" customWidth="1"/>
    <col min="9236" max="9236" width="19.42578125" style="140" customWidth="1"/>
    <col min="9237" max="9477" width="9.140625" style="140"/>
    <col min="9478" max="9479" width="22.28515625" style="140" customWidth="1"/>
    <col min="9480" max="9480" width="3.85546875" style="140" customWidth="1"/>
    <col min="9481" max="9481" width="16.42578125" style="140" customWidth="1"/>
    <col min="9482" max="9482" width="12.85546875" style="140" customWidth="1"/>
    <col min="9483" max="9485" width="0" style="140" hidden="1" customWidth="1"/>
    <col min="9486" max="9486" width="18.5703125" style="140" customWidth="1"/>
    <col min="9487" max="9487" width="20.5703125" style="140" customWidth="1"/>
    <col min="9488" max="9489" width="0" style="140" hidden="1" customWidth="1"/>
    <col min="9490" max="9490" width="26.140625" style="140" customWidth="1"/>
    <col min="9491" max="9491" width="15.5703125" style="140" customWidth="1"/>
    <col min="9492" max="9492" width="19.42578125" style="140" customWidth="1"/>
    <col min="9493" max="9733" width="9.140625" style="140"/>
    <col min="9734" max="9735" width="22.28515625" style="140" customWidth="1"/>
    <col min="9736" max="9736" width="3.85546875" style="140" customWidth="1"/>
    <col min="9737" max="9737" width="16.42578125" style="140" customWidth="1"/>
    <col min="9738" max="9738" width="12.85546875" style="140" customWidth="1"/>
    <col min="9739" max="9741" width="0" style="140" hidden="1" customWidth="1"/>
    <col min="9742" max="9742" width="18.5703125" style="140" customWidth="1"/>
    <col min="9743" max="9743" width="20.5703125" style="140" customWidth="1"/>
    <col min="9744" max="9745" width="0" style="140" hidden="1" customWidth="1"/>
    <col min="9746" max="9746" width="26.140625" style="140" customWidth="1"/>
    <col min="9747" max="9747" width="15.5703125" style="140" customWidth="1"/>
    <col min="9748" max="9748" width="19.42578125" style="140" customWidth="1"/>
    <col min="9749" max="9989" width="9.140625" style="140"/>
    <col min="9990" max="9991" width="22.28515625" style="140" customWidth="1"/>
    <col min="9992" max="9992" width="3.85546875" style="140" customWidth="1"/>
    <col min="9993" max="9993" width="16.42578125" style="140" customWidth="1"/>
    <col min="9994" max="9994" width="12.85546875" style="140" customWidth="1"/>
    <col min="9995" max="9997" width="0" style="140" hidden="1" customWidth="1"/>
    <col min="9998" max="9998" width="18.5703125" style="140" customWidth="1"/>
    <col min="9999" max="9999" width="20.5703125" style="140" customWidth="1"/>
    <col min="10000" max="10001" width="0" style="140" hidden="1" customWidth="1"/>
    <col min="10002" max="10002" width="26.140625" style="140" customWidth="1"/>
    <col min="10003" max="10003" width="15.5703125" style="140" customWidth="1"/>
    <col min="10004" max="10004" width="19.42578125" style="140" customWidth="1"/>
    <col min="10005" max="10245" width="9.140625" style="140"/>
    <col min="10246" max="10247" width="22.28515625" style="140" customWidth="1"/>
    <col min="10248" max="10248" width="3.85546875" style="140" customWidth="1"/>
    <col min="10249" max="10249" width="16.42578125" style="140" customWidth="1"/>
    <col min="10250" max="10250" width="12.85546875" style="140" customWidth="1"/>
    <col min="10251" max="10253" width="0" style="140" hidden="1" customWidth="1"/>
    <col min="10254" max="10254" width="18.5703125" style="140" customWidth="1"/>
    <col min="10255" max="10255" width="20.5703125" style="140" customWidth="1"/>
    <col min="10256" max="10257" width="0" style="140" hidden="1" customWidth="1"/>
    <col min="10258" max="10258" width="26.140625" style="140" customWidth="1"/>
    <col min="10259" max="10259" width="15.5703125" style="140" customWidth="1"/>
    <col min="10260" max="10260" width="19.42578125" style="140" customWidth="1"/>
    <col min="10261" max="10501" width="9.140625" style="140"/>
    <col min="10502" max="10503" width="22.28515625" style="140" customWidth="1"/>
    <col min="10504" max="10504" width="3.85546875" style="140" customWidth="1"/>
    <col min="10505" max="10505" width="16.42578125" style="140" customWidth="1"/>
    <col min="10506" max="10506" width="12.85546875" style="140" customWidth="1"/>
    <col min="10507" max="10509" width="0" style="140" hidden="1" customWidth="1"/>
    <col min="10510" max="10510" width="18.5703125" style="140" customWidth="1"/>
    <col min="10511" max="10511" width="20.5703125" style="140" customWidth="1"/>
    <col min="10512" max="10513" width="0" style="140" hidden="1" customWidth="1"/>
    <col min="10514" max="10514" width="26.140625" style="140" customWidth="1"/>
    <col min="10515" max="10515" width="15.5703125" style="140" customWidth="1"/>
    <col min="10516" max="10516" width="19.42578125" style="140" customWidth="1"/>
    <col min="10517" max="10757" width="9.140625" style="140"/>
    <col min="10758" max="10759" width="22.28515625" style="140" customWidth="1"/>
    <col min="10760" max="10760" width="3.85546875" style="140" customWidth="1"/>
    <col min="10761" max="10761" width="16.42578125" style="140" customWidth="1"/>
    <col min="10762" max="10762" width="12.85546875" style="140" customWidth="1"/>
    <col min="10763" max="10765" width="0" style="140" hidden="1" customWidth="1"/>
    <col min="10766" max="10766" width="18.5703125" style="140" customWidth="1"/>
    <col min="10767" max="10767" width="20.5703125" style="140" customWidth="1"/>
    <col min="10768" max="10769" width="0" style="140" hidden="1" customWidth="1"/>
    <col min="10770" max="10770" width="26.140625" style="140" customWidth="1"/>
    <col min="10771" max="10771" width="15.5703125" style="140" customWidth="1"/>
    <col min="10772" max="10772" width="19.42578125" style="140" customWidth="1"/>
    <col min="10773" max="11013" width="9.140625" style="140"/>
    <col min="11014" max="11015" width="22.28515625" style="140" customWidth="1"/>
    <col min="11016" max="11016" width="3.85546875" style="140" customWidth="1"/>
    <col min="11017" max="11017" width="16.42578125" style="140" customWidth="1"/>
    <col min="11018" max="11018" width="12.85546875" style="140" customWidth="1"/>
    <col min="11019" max="11021" width="0" style="140" hidden="1" customWidth="1"/>
    <col min="11022" max="11022" width="18.5703125" style="140" customWidth="1"/>
    <col min="11023" max="11023" width="20.5703125" style="140" customWidth="1"/>
    <col min="11024" max="11025" width="0" style="140" hidden="1" customWidth="1"/>
    <col min="11026" max="11026" width="26.140625" style="140" customWidth="1"/>
    <col min="11027" max="11027" width="15.5703125" style="140" customWidth="1"/>
    <col min="11028" max="11028" width="19.42578125" style="140" customWidth="1"/>
    <col min="11029" max="11269" width="9.140625" style="140"/>
    <col min="11270" max="11271" width="22.28515625" style="140" customWidth="1"/>
    <col min="11272" max="11272" width="3.85546875" style="140" customWidth="1"/>
    <col min="11273" max="11273" width="16.42578125" style="140" customWidth="1"/>
    <col min="11274" max="11274" width="12.85546875" style="140" customWidth="1"/>
    <col min="11275" max="11277" width="0" style="140" hidden="1" customWidth="1"/>
    <col min="11278" max="11278" width="18.5703125" style="140" customWidth="1"/>
    <col min="11279" max="11279" width="20.5703125" style="140" customWidth="1"/>
    <col min="11280" max="11281" width="0" style="140" hidden="1" customWidth="1"/>
    <col min="11282" max="11282" width="26.140625" style="140" customWidth="1"/>
    <col min="11283" max="11283" width="15.5703125" style="140" customWidth="1"/>
    <col min="11284" max="11284" width="19.42578125" style="140" customWidth="1"/>
    <col min="11285" max="11525" width="9.140625" style="140"/>
    <col min="11526" max="11527" width="22.28515625" style="140" customWidth="1"/>
    <col min="11528" max="11528" width="3.85546875" style="140" customWidth="1"/>
    <col min="11529" max="11529" width="16.42578125" style="140" customWidth="1"/>
    <col min="11530" max="11530" width="12.85546875" style="140" customWidth="1"/>
    <col min="11531" max="11533" width="0" style="140" hidden="1" customWidth="1"/>
    <col min="11534" max="11534" width="18.5703125" style="140" customWidth="1"/>
    <col min="11535" max="11535" width="20.5703125" style="140" customWidth="1"/>
    <col min="11536" max="11537" width="0" style="140" hidden="1" customWidth="1"/>
    <col min="11538" max="11538" width="26.140625" style="140" customWidth="1"/>
    <col min="11539" max="11539" width="15.5703125" style="140" customWidth="1"/>
    <col min="11540" max="11540" width="19.42578125" style="140" customWidth="1"/>
    <col min="11541" max="11781" width="9.140625" style="140"/>
    <col min="11782" max="11783" width="22.28515625" style="140" customWidth="1"/>
    <col min="11784" max="11784" width="3.85546875" style="140" customWidth="1"/>
    <col min="11785" max="11785" width="16.42578125" style="140" customWidth="1"/>
    <col min="11786" max="11786" width="12.85546875" style="140" customWidth="1"/>
    <col min="11787" max="11789" width="0" style="140" hidden="1" customWidth="1"/>
    <col min="11790" max="11790" width="18.5703125" style="140" customWidth="1"/>
    <col min="11791" max="11791" width="20.5703125" style="140" customWidth="1"/>
    <col min="11792" max="11793" width="0" style="140" hidden="1" customWidth="1"/>
    <col min="11794" max="11794" width="26.140625" style="140" customWidth="1"/>
    <col min="11795" max="11795" width="15.5703125" style="140" customWidth="1"/>
    <col min="11796" max="11796" width="19.42578125" style="140" customWidth="1"/>
    <col min="11797" max="12037" width="9.140625" style="140"/>
    <col min="12038" max="12039" width="22.28515625" style="140" customWidth="1"/>
    <col min="12040" max="12040" width="3.85546875" style="140" customWidth="1"/>
    <col min="12041" max="12041" width="16.42578125" style="140" customWidth="1"/>
    <col min="12042" max="12042" width="12.85546875" style="140" customWidth="1"/>
    <col min="12043" max="12045" width="0" style="140" hidden="1" customWidth="1"/>
    <col min="12046" max="12046" width="18.5703125" style="140" customWidth="1"/>
    <col min="12047" max="12047" width="20.5703125" style="140" customWidth="1"/>
    <col min="12048" max="12049" width="0" style="140" hidden="1" customWidth="1"/>
    <col min="12050" max="12050" width="26.140625" style="140" customWidth="1"/>
    <col min="12051" max="12051" width="15.5703125" style="140" customWidth="1"/>
    <col min="12052" max="12052" width="19.42578125" style="140" customWidth="1"/>
    <col min="12053" max="12293" width="9.140625" style="140"/>
    <col min="12294" max="12295" width="22.28515625" style="140" customWidth="1"/>
    <col min="12296" max="12296" width="3.85546875" style="140" customWidth="1"/>
    <col min="12297" max="12297" width="16.42578125" style="140" customWidth="1"/>
    <col min="12298" max="12298" width="12.85546875" style="140" customWidth="1"/>
    <col min="12299" max="12301" width="0" style="140" hidden="1" customWidth="1"/>
    <col min="12302" max="12302" width="18.5703125" style="140" customWidth="1"/>
    <col min="12303" max="12303" width="20.5703125" style="140" customWidth="1"/>
    <col min="12304" max="12305" width="0" style="140" hidden="1" customWidth="1"/>
    <col min="12306" max="12306" width="26.140625" style="140" customWidth="1"/>
    <col min="12307" max="12307" width="15.5703125" style="140" customWidth="1"/>
    <col min="12308" max="12308" width="19.42578125" style="140" customWidth="1"/>
    <col min="12309" max="12549" width="9.140625" style="140"/>
    <col min="12550" max="12551" width="22.28515625" style="140" customWidth="1"/>
    <col min="12552" max="12552" width="3.85546875" style="140" customWidth="1"/>
    <col min="12553" max="12553" width="16.42578125" style="140" customWidth="1"/>
    <col min="12554" max="12554" width="12.85546875" style="140" customWidth="1"/>
    <col min="12555" max="12557" width="0" style="140" hidden="1" customWidth="1"/>
    <col min="12558" max="12558" width="18.5703125" style="140" customWidth="1"/>
    <col min="12559" max="12559" width="20.5703125" style="140" customWidth="1"/>
    <col min="12560" max="12561" width="0" style="140" hidden="1" customWidth="1"/>
    <col min="12562" max="12562" width="26.140625" style="140" customWidth="1"/>
    <col min="12563" max="12563" width="15.5703125" style="140" customWidth="1"/>
    <col min="12564" max="12564" width="19.42578125" style="140" customWidth="1"/>
    <col min="12565" max="12805" width="9.140625" style="140"/>
    <col min="12806" max="12807" width="22.28515625" style="140" customWidth="1"/>
    <col min="12808" max="12808" width="3.85546875" style="140" customWidth="1"/>
    <col min="12809" max="12809" width="16.42578125" style="140" customWidth="1"/>
    <col min="12810" max="12810" width="12.85546875" style="140" customWidth="1"/>
    <col min="12811" max="12813" width="0" style="140" hidden="1" customWidth="1"/>
    <col min="12814" max="12814" width="18.5703125" style="140" customWidth="1"/>
    <col min="12815" max="12815" width="20.5703125" style="140" customWidth="1"/>
    <col min="12816" max="12817" width="0" style="140" hidden="1" customWidth="1"/>
    <col min="12818" max="12818" width="26.140625" style="140" customWidth="1"/>
    <col min="12819" max="12819" width="15.5703125" style="140" customWidth="1"/>
    <col min="12820" max="12820" width="19.42578125" style="140" customWidth="1"/>
    <col min="12821" max="13061" width="9.140625" style="140"/>
    <col min="13062" max="13063" width="22.28515625" style="140" customWidth="1"/>
    <col min="13064" max="13064" width="3.85546875" style="140" customWidth="1"/>
    <col min="13065" max="13065" width="16.42578125" style="140" customWidth="1"/>
    <col min="13066" max="13066" width="12.85546875" style="140" customWidth="1"/>
    <col min="13067" max="13069" width="0" style="140" hidden="1" customWidth="1"/>
    <col min="13070" max="13070" width="18.5703125" style="140" customWidth="1"/>
    <col min="13071" max="13071" width="20.5703125" style="140" customWidth="1"/>
    <col min="13072" max="13073" width="0" style="140" hidden="1" customWidth="1"/>
    <col min="13074" max="13074" width="26.140625" style="140" customWidth="1"/>
    <col min="13075" max="13075" width="15.5703125" style="140" customWidth="1"/>
    <col min="13076" max="13076" width="19.42578125" style="140" customWidth="1"/>
    <col min="13077" max="13317" width="9.140625" style="140"/>
    <col min="13318" max="13319" width="22.28515625" style="140" customWidth="1"/>
    <col min="13320" max="13320" width="3.85546875" style="140" customWidth="1"/>
    <col min="13321" max="13321" width="16.42578125" style="140" customWidth="1"/>
    <col min="13322" max="13322" width="12.85546875" style="140" customWidth="1"/>
    <col min="13323" max="13325" width="0" style="140" hidden="1" customWidth="1"/>
    <col min="13326" max="13326" width="18.5703125" style="140" customWidth="1"/>
    <col min="13327" max="13327" width="20.5703125" style="140" customWidth="1"/>
    <col min="13328" max="13329" width="0" style="140" hidden="1" customWidth="1"/>
    <col min="13330" max="13330" width="26.140625" style="140" customWidth="1"/>
    <col min="13331" max="13331" width="15.5703125" style="140" customWidth="1"/>
    <col min="13332" max="13332" width="19.42578125" style="140" customWidth="1"/>
    <col min="13333" max="13573" width="9.140625" style="140"/>
    <col min="13574" max="13575" width="22.28515625" style="140" customWidth="1"/>
    <col min="13576" max="13576" width="3.85546875" style="140" customWidth="1"/>
    <col min="13577" max="13577" width="16.42578125" style="140" customWidth="1"/>
    <col min="13578" max="13578" width="12.85546875" style="140" customWidth="1"/>
    <col min="13579" max="13581" width="0" style="140" hidden="1" customWidth="1"/>
    <col min="13582" max="13582" width="18.5703125" style="140" customWidth="1"/>
    <col min="13583" max="13583" width="20.5703125" style="140" customWidth="1"/>
    <col min="13584" max="13585" width="0" style="140" hidden="1" customWidth="1"/>
    <col min="13586" max="13586" width="26.140625" style="140" customWidth="1"/>
    <col min="13587" max="13587" width="15.5703125" style="140" customWidth="1"/>
    <col min="13588" max="13588" width="19.42578125" style="140" customWidth="1"/>
    <col min="13589" max="13829" width="9.140625" style="140"/>
    <col min="13830" max="13831" width="22.28515625" style="140" customWidth="1"/>
    <col min="13832" max="13832" width="3.85546875" style="140" customWidth="1"/>
    <col min="13833" max="13833" width="16.42578125" style="140" customWidth="1"/>
    <col min="13834" max="13834" width="12.85546875" style="140" customWidth="1"/>
    <col min="13835" max="13837" width="0" style="140" hidden="1" customWidth="1"/>
    <col min="13838" max="13838" width="18.5703125" style="140" customWidth="1"/>
    <col min="13839" max="13839" width="20.5703125" style="140" customWidth="1"/>
    <col min="13840" max="13841" width="0" style="140" hidden="1" customWidth="1"/>
    <col min="13842" max="13842" width="26.140625" style="140" customWidth="1"/>
    <col min="13843" max="13843" width="15.5703125" style="140" customWidth="1"/>
    <col min="13844" max="13844" width="19.42578125" style="140" customWidth="1"/>
    <col min="13845" max="14085" width="9.140625" style="140"/>
    <col min="14086" max="14087" width="22.28515625" style="140" customWidth="1"/>
    <col min="14088" max="14088" width="3.85546875" style="140" customWidth="1"/>
    <col min="14089" max="14089" width="16.42578125" style="140" customWidth="1"/>
    <col min="14090" max="14090" width="12.85546875" style="140" customWidth="1"/>
    <col min="14091" max="14093" width="0" style="140" hidden="1" customWidth="1"/>
    <col min="14094" max="14094" width="18.5703125" style="140" customWidth="1"/>
    <col min="14095" max="14095" width="20.5703125" style="140" customWidth="1"/>
    <col min="14096" max="14097" width="0" style="140" hidden="1" customWidth="1"/>
    <col min="14098" max="14098" width="26.140625" style="140" customWidth="1"/>
    <col min="14099" max="14099" width="15.5703125" style="140" customWidth="1"/>
    <col min="14100" max="14100" width="19.42578125" style="140" customWidth="1"/>
    <col min="14101" max="14341" width="9.140625" style="140"/>
    <col min="14342" max="14343" width="22.28515625" style="140" customWidth="1"/>
    <col min="14344" max="14344" width="3.85546875" style="140" customWidth="1"/>
    <col min="14345" max="14345" width="16.42578125" style="140" customWidth="1"/>
    <col min="14346" max="14346" width="12.85546875" style="140" customWidth="1"/>
    <col min="14347" max="14349" width="0" style="140" hidden="1" customWidth="1"/>
    <col min="14350" max="14350" width="18.5703125" style="140" customWidth="1"/>
    <col min="14351" max="14351" width="20.5703125" style="140" customWidth="1"/>
    <col min="14352" max="14353" width="0" style="140" hidden="1" customWidth="1"/>
    <col min="14354" max="14354" width="26.140625" style="140" customWidth="1"/>
    <col min="14355" max="14355" width="15.5703125" style="140" customWidth="1"/>
    <col min="14356" max="14356" width="19.42578125" style="140" customWidth="1"/>
    <col min="14357" max="14597" width="9.140625" style="140"/>
    <col min="14598" max="14599" width="22.28515625" style="140" customWidth="1"/>
    <col min="14600" max="14600" width="3.85546875" style="140" customWidth="1"/>
    <col min="14601" max="14601" width="16.42578125" style="140" customWidth="1"/>
    <col min="14602" max="14602" width="12.85546875" style="140" customWidth="1"/>
    <col min="14603" max="14605" width="0" style="140" hidden="1" customWidth="1"/>
    <col min="14606" max="14606" width="18.5703125" style="140" customWidth="1"/>
    <col min="14607" max="14607" width="20.5703125" style="140" customWidth="1"/>
    <col min="14608" max="14609" width="0" style="140" hidden="1" customWidth="1"/>
    <col min="14610" max="14610" width="26.140625" style="140" customWidth="1"/>
    <col min="14611" max="14611" width="15.5703125" style="140" customWidth="1"/>
    <col min="14612" max="14612" width="19.42578125" style="140" customWidth="1"/>
    <col min="14613" max="14853" width="9.140625" style="140"/>
    <col min="14854" max="14855" width="22.28515625" style="140" customWidth="1"/>
    <col min="14856" max="14856" width="3.85546875" style="140" customWidth="1"/>
    <col min="14857" max="14857" width="16.42578125" style="140" customWidth="1"/>
    <col min="14858" max="14858" width="12.85546875" style="140" customWidth="1"/>
    <col min="14859" max="14861" width="0" style="140" hidden="1" customWidth="1"/>
    <col min="14862" max="14862" width="18.5703125" style="140" customWidth="1"/>
    <col min="14863" max="14863" width="20.5703125" style="140" customWidth="1"/>
    <col min="14864" max="14865" width="0" style="140" hidden="1" customWidth="1"/>
    <col min="14866" max="14866" width="26.140625" style="140" customWidth="1"/>
    <col min="14867" max="14867" width="15.5703125" style="140" customWidth="1"/>
    <col min="14868" max="14868" width="19.42578125" style="140" customWidth="1"/>
    <col min="14869" max="15109" width="9.140625" style="140"/>
    <col min="15110" max="15111" width="22.28515625" style="140" customWidth="1"/>
    <col min="15112" max="15112" width="3.85546875" style="140" customWidth="1"/>
    <col min="15113" max="15113" width="16.42578125" style="140" customWidth="1"/>
    <col min="15114" max="15114" width="12.85546875" style="140" customWidth="1"/>
    <col min="15115" max="15117" width="0" style="140" hidden="1" customWidth="1"/>
    <col min="15118" max="15118" width="18.5703125" style="140" customWidth="1"/>
    <col min="15119" max="15119" width="20.5703125" style="140" customWidth="1"/>
    <col min="15120" max="15121" width="0" style="140" hidden="1" customWidth="1"/>
    <col min="15122" max="15122" width="26.140625" style="140" customWidth="1"/>
    <col min="15123" max="15123" width="15.5703125" style="140" customWidth="1"/>
    <col min="15124" max="15124" width="19.42578125" style="140" customWidth="1"/>
    <col min="15125" max="15365" width="9.140625" style="140"/>
    <col min="15366" max="15367" width="22.28515625" style="140" customWidth="1"/>
    <col min="15368" max="15368" width="3.85546875" style="140" customWidth="1"/>
    <col min="15369" max="15369" width="16.42578125" style="140" customWidth="1"/>
    <col min="15370" max="15370" width="12.85546875" style="140" customWidth="1"/>
    <col min="15371" max="15373" width="0" style="140" hidden="1" customWidth="1"/>
    <col min="15374" max="15374" width="18.5703125" style="140" customWidth="1"/>
    <col min="15375" max="15375" width="20.5703125" style="140" customWidth="1"/>
    <col min="15376" max="15377" width="0" style="140" hidden="1" customWidth="1"/>
    <col min="15378" max="15378" width="26.140625" style="140" customWidth="1"/>
    <col min="15379" max="15379" width="15.5703125" style="140" customWidth="1"/>
    <col min="15380" max="15380" width="19.42578125" style="140" customWidth="1"/>
    <col min="15381" max="15621" width="9.140625" style="140"/>
    <col min="15622" max="15623" width="22.28515625" style="140" customWidth="1"/>
    <col min="15624" max="15624" width="3.85546875" style="140" customWidth="1"/>
    <col min="15625" max="15625" width="16.42578125" style="140" customWidth="1"/>
    <col min="15626" max="15626" width="12.85546875" style="140" customWidth="1"/>
    <col min="15627" max="15629" width="0" style="140" hidden="1" customWidth="1"/>
    <col min="15630" max="15630" width="18.5703125" style="140" customWidth="1"/>
    <col min="15631" max="15631" width="20.5703125" style="140" customWidth="1"/>
    <col min="15632" max="15633" width="0" style="140" hidden="1" customWidth="1"/>
    <col min="15634" max="15634" width="26.140625" style="140" customWidth="1"/>
    <col min="15635" max="15635" width="15.5703125" style="140" customWidth="1"/>
    <col min="15636" max="15636" width="19.42578125" style="140" customWidth="1"/>
    <col min="15637" max="15877" width="9.140625" style="140"/>
    <col min="15878" max="15879" width="22.28515625" style="140" customWidth="1"/>
    <col min="15880" max="15880" width="3.85546875" style="140" customWidth="1"/>
    <col min="15881" max="15881" width="16.42578125" style="140" customWidth="1"/>
    <col min="15882" max="15882" width="12.85546875" style="140" customWidth="1"/>
    <col min="15883" max="15885" width="0" style="140" hidden="1" customWidth="1"/>
    <col min="15886" max="15886" width="18.5703125" style="140" customWidth="1"/>
    <col min="15887" max="15887" width="20.5703125" style="140" customWidth="1"/>
    <col min="15888" max="15889" width="0" style="140" hidden="1" customWidth="1"/>
    <col min="15890" max="15890" width="26.140625" style="140" customWidth="1"/>
    <col min="15891" max="15891" width="15.5703125" style="140" customWidth="1"/>
    <col min="15892" max="15892" width="19.42578125" style="140" customWidth="1"/>
    <col min="15893" max="16133" width="9.140625" style="140"/>
    <col min="16134" max="16135" width="22.28515625" style="140" customWidth="1"/>
    <col min="16136" max="16136" width="3.85546875" style="140" customWidth="1"/>
    <col min="16137" max="16137" width="16.42578125" style="140" customWidth="1"/>
    <col min="16138" max="16138" width="12.85546875" style="140" customWidth="1"/>
    <col min="16139" max="16141" width="0" style="140" hidden="1" customWidth="1"/>
    <col min="16142" max="16142" width="18.5703125" style="140" customWidth="1"/>
    <col min="16143" max="16143" width="20.5703125" style="140" customWidth="1"/>
    <col min="16144" max="16145" width="0" style="140" hidden="1" customWidth="1"/>
    <col min="16146" max="16146" width="26.140625" style="140" customWidth="1"/>
    <col min="16147" max="16147" width="15.5703125" style="140" customWidth="1"/>
    <col min="16148" max="16148" width="19.42578125" style="140" customWidth="1"/>
    <col min="16149" max="16384" width="9.140625" style="140"/>
  </cols>
  <sheetData>
    <row r="1" spans="1:21" s="135" customFormat="1" ht="22.9" customHeight="1" x14ac:dyDescent="0.35">
      <c r="A1" s="1876" t="s">
        <v>1360</v>
      </c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  <c r="S1" s="1876"/>
      <c r="T1" s="1876"/>
    </row>
    <row r="2" spans="1:21" s="135" customFormat="1" ht="22.9" customHeight="1" x14ac:dyDescent="0.35">
      <c r="A2" s="1824" t="s">
        <v>1537</v>
      </c>
      <c r="B2" s="1824"/>
      <c r="C2" s="1824"/>
      <c r="D2" s="1824"/>
      <c r="E2" s="182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</row>
    <row r="3" spans="1:21" s="135" customFormat="1" ht="23.25" customHeight="1" x14ac:dyDescent="0.35">
      <c r="A3" s="1877" t="s">
        <v>0</v>
      </c>
      <c r="B3" s="1817" t="s">
        <v>1361</v>
      </c>
      <c r="C3" s="1817" t="s">
        <v>1362</v>
      </c>
      <c r="D3" s="1809" t="s">
        <v>112</v>
      </c>
      <c r="E3" s="1878" t="s">
        <v>179</v>
      </c>
      <c r="F3" s="1869" t="s">
        <v>5</v>
      </c>
      <c r="G3" s="1869" t="s">
        <v>6</v>
      </c>
      <c r="H3" s="1869" t="s">
        <v>7</v>
      </c>
      <c r="I3" s="1869" t="s">
        <v>8</v>
      </c>
      <c r="J3" s="1817" t="s">
        <v>1363</v>
      </c>
      <c r="K3" s="136"/>
      <c r="L3" s="1818" t="s">
        <v>328</v>
      </c>
      <c r="M3" s="1818"/>
      <c r="N3" s="1817" t="s">
        <v>329</v>
      </c>
      <c r="O3" s="1819" t="s">
        <v>330</v>
      </c>
      <c r="P3" s="1839" t="s">
        <v>500</v>
      </c>
      <c r="Q3" s="1840" t="s">
        <v>332</v>
      </c>
      <c r="R3" s="1816" t="s">
        <v>333</v>
      </c>
      <c r="S3" s="1816" t="s">
        <v>11</v>
      </c>
      <c r="T3" s="1879" t="s">
        <v>498</v>
      </c>
      <c r="U3" s="1819" t="s">
        <v>10</v>
      </c>
    </row>
    <row r="4" spans="1:21" ht="47.25" x14ac:dyDescent="0.25">
      <c r="A4" s="1877"/>
      <c r="B4" s="1817"/>
      <c r="C4" s="1817"/>
      <c r="D4" s="1809"/>
      <c r="E4" s="1878"/>
      <c r="F4" s="1870"/>
      <c r="G4" s="1870"/>
      <c r="H4" s="1870"/>
      <c r="I4" s="1870"/>
      <c r="J4" s="1817"/>
      <c r="K4" s="137" t="s">
        <v>334</v>
      </c>
      <c r="L4" s="138" t="s">
        <v>335</v>
      </c>
      <c r="M4" s="139" t="s">
        <v>330</v>
      </c>
      <c r="N4" s="1817"/>
      <c r="O4" s="1819"/>
      <c r="P4" s="1839"/>
      <c r="Q4" s="1840"/>
      <c r="R4" s="1816"/>
      <c r="S4" s="1816"/>
      <c r="T4" s="1879"/>
      <c r="U4" s="1819"/>
    </row>
    <row r="5" spans="1:21" ht="31.5" x14ac:dyDescent="0.25">
      <c r="A5" s="635">
        <v>1</v>
      </c>
      <c r="B5" s="149" t="s">
        <v>1364</v>
      </c>
      <c r="C5" s="149">
        <v>106</v>
      </c>
      <c r="D5" s="636">
        <v>1</v>
      </c>
      <c r="E5" s="330">
        <v>63.4</v>
      </c>
      <c r="F5" s="689" t="s">
        <v>48</v>
      </c>
      <c r="G5" s="330" t="s">
        <v>1287</v>
      </c>
      <c r="H5" s="330" t="s">
        <v>1433</v>
      </c>
      <c r="I5" s="690">
        <v>43251</v>
      </c>
      <c r="J5" s="150" t="s">
        <v>339</v>
      </c>
      <c r="K5" s="151">
        <v>103000</v>
      </c>
      <c r="L5" s="152">
        <v>90000</v>
      </c>
      <c r="M5" s="152">
        <v>11385000</v>
      </c>
      <c r="N5" s="155">
        <v>55205</v>
      </c>
      <c r="O5" s="155">
        <v>3500000</v>
      </c>
      <c r="P5" s="637" t="s">
        <v>413</v>
      </c>
      <c r="Q5" s="168"/>
      <c r="R5" s="343" t="s">
        <v>1365</v>
      </c>
      <c r="S5" s="22" t="s">
        <v>1278</v>
      </c>
      <c r="T5" s="767"/>
      <c r="U5" s="635">
        <v>2</v>
      </c>
    </row>
    <row r="6" spans="1:21" x14ac:dyDescent="0.25">
      <c r="A6" s="635">
        <f>A5+1</f>
        <v>2</v>
      </c>
      <c r="B6" s="149" t="s">
        <v>1366</v>
      </c>
      <c r="C6" s="149">
        <v>105</v>
      </c>
      <c r="D6" s="636">
        <v>1</v>
      </c>
      <c r="E6" s="330">
        <v>30.4</v>
      </c>
      <c r="F6" s="691" t="s">
        <v>30</v>
      </c>
      <c r="G6" s="330" t="s">
        <v>1287</v>
      </c>
      <c r="H6" s="330" t="s">
        <v>1432</v>
      </c>
      <c r="I6" s="690"/>
      <c r="J6" s="150" t="s">
        <v>339</v>
      </c>
      <c r="K6" s="151"/>
      <c r="L6" s="152">
        <v>90000</v>
      </c>
      <c r="M6" s="152">
        <v>9261000</v>
      </c>
      <c r="N6" s="155"/>
      <c r="O6" s="155">
        <f>N6*E6</f>
        <v>0</v>
      </c>
      <c r="P6" s="637" t="s">
        <v>413</v>
      </c>
      <c r="Q6" s="168"/>
      <c r="R6" s="343"/>
      <c r="S6" s="22"/>
      <c r="T6" s="743"/>
      <c r="U6" s="635">
        <v>2</v>
      </c>
    </row>
    <row r="7" spans="1:21" ht="31.5" x14ac:dyDescent="0.25">
      <c r="A7" s="635">
        <f>A6+1</f>
        <v>3</v>
      </c>
      <c r="B7" s="149" t="s">
        <v>1367</v>
      </c>
      <c r="C7" s="149">
        <v>107</v>
      </c>
      <c r="D7" s="636">
        <v>1</v>
      </c>
      <c r="E7" s="330">
        <v>163.19999999999999</v>
      </c>
      <c r="F7" s="688" t="s">
        <v>28</v>
      </c>
      <c r="G7" s="330"/>
      <c r="H7" s="330"/>
      <c r="I7" s="330"/>
      <c r="J7" s="149" t="s">
        <v>339</v>
      </c>
      <c r="K7" s="151">
        <v>108000</v>
      </c>
      <c r="L7" s="152">
        <v>100000</v>
      </c>
      <c r="M7" s="152">
        <v>17610000</v>
      </c>
      <c r="N7" s="155">
        <v>55147</v>
      </c>
      <c r="O7" s="155">
        <v>9000000</v>
      </c>
      <c r="P7" s="637" t="s">
        <v>413</v>
      </c>
      <c r="Q7" s="168"/>
      <c r="R7" s="343" t="s">
        <v>1368</v>
      </c>
      <c r="S7" s="22" t="s">
        <v>1278</v>
      </c>
      <c r="T7" s="767"/>
      <c r="U7" s="635">
        <v>2</v>
      </c>
    </row>
    <row r="8" spans="1:21" ht="22.5" customHeight="1" x14ac:dyDescent="0.25">
      <c r="A8" s="639"/>
      <c r="B8" s="640" t="s">
        <v>1065</v>
      </c>
      <c r="C8" s="640"/>
      <c r="D8" s="641"/>
      <c r="E8" s="679">
        <f>E5+E7</f>
        <v>226.6</v>
      </c>
      <c r="F8" s="642"/>
      <c r="G8" s="642"/>
      <c r="H8" s="642"/>
      <c r="I8" s="642"/>
      <c r="J8" s="640"/>
      <c r="K8" s="643"/>
      <c r="L8" s="644"/>
      <c r="M8" s="644"/>
      <c r="N8" s="645"/>
      <c r="O8" s="679">
        <f>SUM(O5:O7)</f>
        <v>12500000</v>
      </c>
      <c r="P8" s="646"/>
      <c r="Q8" s="645"/>
      <c r="R8" s="647"/>
      <c r="S8" s="648"/>
      <c r="T8" s="768"/>
      <c r="U8" s="635"/>
    </row>
    <row r="9" spans="1:21" ht="31.5" x14ac:dyDescent="0.25">
      <c r="A9" s="635">
        <f>A7+1</f>
        <v>4</v>
      </c>
      <c r="B9" s="149" t="s">
        <v>1369</v>
      </c>
      <c r="C9" s="149" t="s">
        <v>1370</v>
      </c>
      <c r="D9" s="636">
        <v>3</v>
      </c>
      <c r="E9" s="330">
        <v>29.8</v>
      </c>
      <c r="F9" s="688" t="s">
        <v>28</v>
      </c>
      <c r="G9" s="330"/>
      <c r="H9" s="330"/>
      <c r="I9" s="330"/>
      <c r="J9" s="149" t="s">
        <v>339</v>
      </c>
      <c r="K9" s="595"/>
      <c r="L9" s="596"/>
      <c r="M9" s="596"/>
      <c r="N9" s="155">
        <v>60403</v>
      </c>
      <c r="O9" s="155">
        <v>1800000</v>
      </c>
      <c r="P9" s="650"/>
      <c r="Q9" s="650"/>
      <c r="R9" s="155" t="s">
        <v>28</v>
      </c>
      <c r="S9" s="22" t="s">
        <v>1278</v>
      </c>
      <c r="T9" s="743"/>
      <c r="U9" s="635">
        <v>2</v>
      </c>
    </row>
    <row r="10" spans="1:21" ht="31.5" x14ac:dyDescent="0.25">
      <c r="A10" s="635">
        <f>A9+1</f>
        <v>5</v>
      </c>
      <c r="B10" s="601" t="s">
        <v>1371</v>
      </c>
      <c r="C10" s="601">
        <v>308</v>
      </c>
      <c r="D10" s="636">
        <v>3</v>
      </c>
      <c r="E10" s="330">
        <v>21.9</v>
      </c>
      <c r="F10" s="688" t="s">
        <v>28</v>
      </c>
      <c r="G10" s="330"/>
      <c r="H10" s="330"/>
      <c r="I10" s="330"/>
      <c r="J10" s="601" t="s">
        <v>339</v>
      </c>
      <c r="K10" s="651"/>
      <c r="L10" s="139"/>
      <c r="M10" s="139"/>
      <c r="N10" s="652">
        <v>54795</v>
      </c>
      <c r="O10" s="652">
        <v>1200000</v>
      </c>
      <c r="P10" s="653"/>
      <c r="Q10" s="653"/>
      <c r="R10" s="652" t="s">
        <v>28</v>
      </c>
      <c r="S10" s="22" t="s">
        <v>1278</v>
      </c>
      <c r="T10" s="743" t="s">
        <v>1372</v>
      </c>
      <c r="U10" s="635">
        <v>2</v>
      </c>
    </row>
    <row r="11" spans="1:21" ht="31.9" customHeight="1" x14ac:dyDescent="0.25">
      <c r="A11" s="635">
        <f>A10+1</f>
        <v>6</v>
      </c>
      <c r="B11" s="149" t="s">
        <v>1373</v>
      </c>
      <c r="C11" s="149" t="s">
        <v>1374</v>
      </c>
      <c r="D11" s="654">
        <v>3</v>
      </c>
      <c r="E11" s="277">
        <f>22.7+12.2+23.1+95.4+12.4+57.3+10.5</f>
        <v>233.60000000000002</v>
      </c>
      <c r="F11" s="688" t="s">
        <v>28</v>
      </c>
      <c r="G11" s="277"/>
      <c r="H11" s="277"/>
      <c r="I11" s="277"/>
      <c r="J11" s="149" t="s">
        <v>339</v>
      </c>
      <c r="K11" s="234"/>
      <c r="L11" s="655"/>
      <c r="M11" s="655"/>
      <c r="N11" s="279">
        <v>64212</v>
      </c>
      <c r="O11" s="652">
        <v>15000000</v>
      </c>
      <c r="P11" s="616"/>
      <c r="Q11" s="155"/>
      <c r="R11" s="155" t="s">
        <v>1375</v>
      </c>
      <c r="S11" s="22"/>
      <c r="T11" s="769"/>
      <c r="U11" s="635">
        <v>2</v>
      </c>
    </row>
    <row r="12" spans="1:21" ht="22.5" customHeight="1" x14ac:dyDescent="0.25">
      <c r="A12" s="639"/>
      <c r="B12" s="640" t="s">
        <v>1065</v>
      </c>
      <c r="C12" s="640"/>
      <c r="D12" s="641"/>
      <c r="E12" s="679">
        <f>SUM(E9:E11)</f>
        <v>285.3</v>
      </c>
      <c r="F12" s="642"/>
      <c r="G12" s="642"/>
      <c r="H12" s="642"/>
      <c r="I12" s="642"/>
      <c r="J12" s="640"/>
      <c r="K12" s="643"/>
      <c r="L12" s="644"/>
      <c r="M12" s="644"/>
      <c r="N12" s="645"/>
      <c r="O12" s="679">
        <f>SUM(O9:O11)</f>
        <v>18000000</v>
      </c>
      <c r="P12" s="646"/>
      <c r="Q12" s="645"/>
      <c r="R12" s="647"/>
      <c r="S12" s="648"/>
      <c r="T12" s="768"/>
      <c r="U12" s="635"/>
    </row>
    <row r="13" spans="1:21" ht="31.5" x14ac:dyDescent="0.25">
      <c r="A13" s="635">
        <f>A11+1</f>
        <v>7</v>
      </c>
      <c r="B13" s="656" t="s">
        <v>1376</v>
      </c>
      <c r="C13" s="149" t="s">
        <v>1377</v>
      </c>
      <c r="D13" s="636">
        <v>4</v>
      </c>
      <c r="E13" s="330">
        <f>19.5+28.7+49.4+51.7+33+15.6+20.5+33+32.5</f>
        <v>283.89999999999998</v>
      </c>
      <c r="F13" s="688" t="s">
        <v>28</v>
      </c>
      <c r="G13" s="330"/>
      <c r="H13" s="330"/>
      <c r="I13" s="330"/>
      <c r="J13" s="149" t="s">
        <v>339</v>
      </c>
      <c r="K13" s="151"/>
      <c r="L13" s="657"/>
      <c r="M13" s="657"/>
      <c r="N13" s="155">
        <v>59880</v>
      </c>
      <c r="O13" s="155">
        <v>17000000</v>
      </c>
      <c r="P13" s="614"/>
      <c r="Q13" s="614"/>
      <c r="R13" s="155" t="s">
        <v>1378</v>
      </c>
      <c r="S13" s="22" t="s">
        <v>1278</v>
      </c>
      <c r="T13" s="743"/>
      <c r="U13" s="635">
        <v>2</v>
      </c>
    </row>
    <row r="14" spans="1:21" ht="31.5" x14ac:dyDescent="0.25">
      <c r="A14" s="635">
        <f>A13+1</f>
        <v>8</v>
      </c>
      <c r="B14" s="149" t="s">
        <v>1379</v>
      </c>
      <c r="C14" s="149">
        <v>409.41</v>
      </c>
      <c r="D14" s="636">
        <v>4</v>
      </c>
      <c r="E14" s="330">
        <f>4.8+9.7</f>
        <v>14.5</v>
      </c>
      <c r="F14" s="688" t="s">
        <v>28</v>
      </c>
      <c r="G14" s="330"/>
      <c r="H14" s="330"/>
      <c r="I14" s="330"/>
      <c r="J14" s="149" t="s">
        <v>339</v>
      </c>
      <c r="K14" s="151"/>
      <c r="L14" s="657"/>
      <c r="M14" s="657"/>
      <c r="N14" s="155">
        <v>62069</v>
      </c>
      <c r="O14" s="155">
        <v>900000</v>
      </c>
      <c r="P14" s="614"/>
      <c r="Q14" s="614"/>
      <c r="R14" s="155" t="s">
        <v>118</v>
      </c>
      <c r="S14" s="22" t="s">
        <v>1278</v>
      </c>
      <c r="T14" s="743"/>
      <c r="U14" s="635">
        <v>2</v>
      </c>
    </row>
    <row r="15" spans="1:21" ht="94.5" x14ac:dyDescent="0.25">
      <c r="A15" s="635">
        <f>A14+1</f>
        <v>9</v>
      </c>
      <c r="B15" s="149" t="s">
        <v>1380</v>
      </c>
      <c r="C15" s="149">
        <v>411</v>
      </c>
      <c r="D15" s="636">
        <v>4</v>
      </c>
      <c r="E15" s="330">
        <f>17+20.8+15.5+20.9+19.3+19.2+21.7</f>
        <v>134.39999999999998</v>
      </c>
      <c r="F15" s="688" t="s">
        <v>28</v>
      </c>
      <c r="G15" s="330"/>
      <c r="H15" s="330"/>
      <c r="I15" s="330"/>
      <c r="J15" s="149" t="s">
        <v>339</v>
      </c>
      <c r="K15" s="151"/>
      <c r="L15" s="657"/>
      <c r="M15" s="657"/>
      <c r="N15" s="155">
        <v>59524</v>
      </c>
      <c r="O15" s="155">
        <v>8000000</v>
      </c>
      <c r="P15" s="614"/>
      <c r="Q15" s="614"/>
      <c r="R15" s="155" t="s">
        <v>1381</v>
      </c>
      <c r="S15" s="22" t="s">
        <v>1278</v>
      </c>
      <c r="T15" s="743"/>
      <c r="U15" s="635">
        <v>2</v>
      </c>
    </row>
    <row r="16" spans="1:21" ht="22.5" customHeight="1" x14ac:dyDescent="0.25">
      <c r="A16" s="639"/>
      <c r="B16" s="640" t="s">
        <v>1065</v>
      </c>
      <c r="C16" s="640"/>
      <c r="D16" s="641"/>
      <c r="E16" s="679">
        <f>SUM(E13:E15)</f>
        <v>432.79999999999995</v>
      </c>
      <c r="F16" s="642"/>
      <c r="G16" s="642"/>
      <c r="H16" s="642"/>
      <c r="I16" s="642"/>
      <c r="J16" s="640"/>
      <c r="K16" s="643"/>
      <c r="L16" s="644"/>
      <c r="M16" s="644"/>
      <c r="N16" s="645"/>
      <c r="O16" s="679">
        <f>SUM(O13:O15)</f>
        <v>25900000</v>
      </c>
      <c r="P16" s="646"/>
      <c r="Q16" s="645"/>
      <c r="R16" s="647"/>
      <c r="S16" s="648"/>
      <c r="T16" s="768"/>
      <c r="U16" s="635"/>
    </row>
    <row r="17" spans="1:21" ht="31.5" x14ac:dyDescent="0.25">
      <c r="A17" s="635">
        <f>A15+1</f>
        <v>10</v>
      </c>
      <c r="B17" s="149" t="s">
        <v>1382</v>
      </c>
      <c r="C17" s="149">
        <v>505</v>
      </c>
      <c r="D17" s="636">
        <v>5</v>
      </c>
      <c r="E17" s="330">
        <v>99.8</v>
      </c>
      <c r="F17" s="688" t="s">
        <v>28</v>
      </c>
      <c r="G17" s="687"/>
      <c r="H17" s="687"/>
      <c r="I17" s="687"/>
      <c r="J17" s="658" t="s">
        <v>339</v>
      </c>
      <c r="K17" s="595"/>
      <c r="L17" s="596"/>
      <c r="M17" s="596"/>
      <c r="N17" s="155">
        <v>60120</v>
      </c>
      <c r="O17" s="155">
        <v>6000000</v>
      </c>
      <c r="P17" s="637"/>
      <c r="Q17" s="168"/>
      <c r="R17" s="601" t="s">
        <v>1383</v>
      </c>
      <c r="S17" s="22" t="s">
        <v>1278</v>
      </c>
      <c r="T17" s="743"/>
      <c r="U17" s="635">
        <v>2</v>
      </c>
    </row>
    <row r="18" spans="1:21" ht="31.5" x14ac:dyDescent="0.25">
      <c r="A18" s="635">
        <f>A17+1</f>
        <v>11</v>
      </c>
      <c r="B18" s="149" t="s">
        <v>1384</v>
      </c>
      <c r="C18" s="149">
        <v>504</v>
      </c>
      <c r="D18" s="654">
        <v>5</v>
      </c>
      <c r="E18" s="330">
        <v>82</v>
      </c>
      <c r="F18" s="688" t="s">
        <v>28</v>
      </c>
      <c r="G18" s="687"/>
      <c r="H18" s="687"/>
      <c r="I18" s="687"/>
      <c r="J18" s="658" t="s">
        <v>339</v>
      </c>
      <c r="K18" s="316"/>
      <c r="L18" s="316"/>
      <c r="M18" s="316"/>
      <c r="N18" s="155">
        <v>59756</v>
      </c>
      <c r="O18" s="155">
        <v>4900000</v>
      </c>
      <c r="P18" s="637" t="s">
        <v>405</v>
      </c>
      <c r="Q18" s="168" t="e">
        <f>(#REF!-P18)/#REF!</f>
        <v>#REF!</v>
      </c>
      <c r="R18" s="601" t="s">
        <v>1385</v>
      </c>
      <c r="S18" s="22" t="s">
        <v>1278</v>
      </c>
      <c r="T18" s="743"/>
      <c r="U18" s="635">
        <v>2</v>
      </c>
    </row>
    <row r="19" spans="1:21" ht="31.5" x14ac:dyDescent="0.25">
      <c r="A19" s="635">
        <f t="shared" ref="A19:A25" si="0">A18+1</f>
        <v>12</v>
      </c>
      <c r="B19" s="149" t="s">
        <v>1386</v>
      </c>
      <c r="C19" s="149">
        <v>503</v>
      </c>
      <c r="D19" s="654">
        <v>5</v>
      </c>
      <c r="E19" s="330">
        <v>31.7</v>
      </c>
      <c r="F19" s="688" t="s">
        <v>28</v>
      </c>
      <c r="G19" s="687"/>
      <c r="H19" s="687"/>
      <c r="I19" s="687"/>
      <c r="J19" s="658" t="s">
        <v>339</v>
      </c>
      <c r="K19" s="316"/>
      <c r="L19" s="316"/>
      <c r="M19" s="316"/>
      <c r="N19" s="155">
        <v>59937</v>
      </c>
      <c r="O19" s="155">
        <v>1900000</v>
      </c>
      <c r="P19" s="637" t="s">
        <v>405</v>
      </c>
      <c r="Q19" s="168" t="e">
        <f>(#REF!-P19)/E24</f>
        <v>#REF!</v>
      </c>
      <c r="R19" s="601" t="s">
        <v>1387</v>
      </c>
      <c r="S19" s="22" t="s">
        <v>1278</v>
      </c>
      <c r="T19" s="743"/>
      <c r="U19" s="635">
        <v>2</v>
      </c>
    </row>
    <row r="20" spans="1:21" ht="31.5" x14ac:dyDescent="0.25">
      <c r="A20" s="635">
        <f t="shared" si="0"/>
        <v>13</v>
      </c>
      <c r="B20" s="149" t="s">
        <v>1388</v>
      </c>
      <c r="C20" s="149">
        <v>501</v>
      </c>
      <c r="D20" s="659">
        <v>5</v>
      </c>
      <c r="E20" s="324">
        <v>32.6</v>
      </c>
      <c r="F20" s="688" t="s">
        <v>28</v>
      </c>
      <c r="G20" s="324"/>
      <c r="H20" s="324"/>
      <c r="I20" s="324"/>
      <c r="J20" s="149" t="s">
        <v>339</v>
      </c>
      <c r="K20" s="660"/>
      <c r="L20" s="661"/>
      <c r="M20" s="661"/>
      <c r="N20" s="155">
        <v>59816</v>
      </c>
      <c r="O20" s="155">
        <v>1950000</v>
      </c>
      <c r="P20" s="637"/>
      <c r="Q20" s="168"/>
      <c r="R20" s="601" t="s">
        <v>1389</v>
      </c>
      <c r="S20" s="22" t="s">
        <v>1278</v>
      </c>
      <c r="T20" s="743"/>
      <c r="U20" s="635">
        <v>2</v>
      </c>
    </row>
    <row r="21" spans="1:21" ht="31.5" x14ac:dyDescent="0.25">
      <c r="A21" s="635">
        <f t="shared" si="0"/>
        <v>14</v>
      </c>
      <c r="B21" s="149" t="s">
        <v>1390</v>
      </c>
      <c r="C21" s="658">
        <v>510</v>
      </c>
      <c r="D21" s="659">
        <v>5</v>
      </c>
      <c r="E21" s="662">
        <v>146.9</v>
      </c>
      <c r="F21" s="688" t="s">
        <v>28</v>
      </c>
      <c r="G21" s="662"/>
      <c r="H21" s="662"/>
      <c r="I21" s="662"/>
      <c r="J21" s="658" t="s">
        <v>339</v>
      </c>
      <c r="K21" s="660"/>
      <c r="L21" s="661"/>
      <c r="M21" s="661"/>
      <c r="N21" s="155">
        <v>59905</v>
      </c>
      <c r="O21" s="155">
        <v>8800000</v>
      </c>
      <c r="P21" s="637"/>
      <c r="Q21" s="168"/>
      <c r="R21" s="601" t="s">
        <v>1391</v>
      </c>
      <c r="S21" s="22" t="s">
        <v>1278</v>
      </c>
      <c r="T21" s="743"/>
      <c r="U21" s="635">
        <v>2</v>
      </c>
    </row>
    <row r="22" spans="1:21" ht="31.5" x14ac:dyDescent="0.25">
      <c r="A22" s="635">
        <f t="shared" si="0"/>
        <v>15</v>
      </c>
      <c r="B22" s="149" t="s">
        <v>1392</v>
      </c>
      <c r="C22" s="658">
        <v>511</v>
      </c>
      <c r="D22" s="659">
        <v>5</v>
      </c>
      <c r="E22" s="662">
        <v>22.9</v>
      </c>
      <c r="F22" s="688" t="s">
        <v>28</v>
      </c>
      <c r="G22" s="662"/>
      <c r="H22" s="662"/>
      <c r="I22" s="662"/>
      <c r="J22" s="658" t="s">
        <v>339</v>
      </c>
      <c r="K22" s="660"/>
      <c r="L22" s="661"/>
      <c r="M22" s="661"/>
      <c r="N22" s="155">
        <v>54585</v>
      </c>
      <c r="O22" s="155">
        <v>1250000</v>
      </c>
      <c r="P22" s="637"/>
      <c r="Q22" s="168"/>
      <c r="R22" s="601" t="s">
        <v>1393</v>
      </c>
      <c r="S22" s="22" t="s">
        <v>1278</v>
      </c>
      <c r="T22" s="743" t="s">
        <v>1372</v>
      </c>
      <c r="U22" s="635">
        <v>2</v>
      </c>
    </row>
    <row r="23" spans="1:21" ht="31.5" x14ac:dyDescent="0.25">
      <c r="A23" s="635">
        <f t="shared" si="0"/>
        <v>16</v>
      </c>
      <c r="B23" s="149" t="s">
        <v>1394</v>
      </c>
      <c r="C23" s="658">
        <v>509</v>
      </c>
      <c r="D23" s="659">
        <v>5</v>
      </c>
      <c r="E23" s="662">
        <v>114.2</v>
      </c>
      <c r="F23" s="688" t="s">
        <v>28</v>
      </c>
      <c r="G23" s="662"/>
      <c r="H23" s="662"/>
      <c r="I23" s="662"/>
      <c r="J23" s="658" t="s">
        <v>339</v>
      </c>
      <c r="K23" s="660"/>
      <c r="L23" s="661"/>
      <c r="M23" s="661"/>
      <c r="N23" s="155">
        <v>59982</v>
      </c>
      <c r="O23" s="155">
        <v>6850000</v>
      </c>
      <c r="P23" s="637"/>
      <c r="Q23" s="168"/>
      <c r="R23" s="601" t="s">
        <v>28</v>
      </c>
      <c r="S23" s="22" t="s">
        <v>1278</v>
      </c>
      <c r="T23" s="743"/>
      <c r="U23" s="635">
        <v>2</v>
      </c>
    </row>
    <row r="24" spans="1:21" ht="31.5" x14ac:dyDescent="0.25">
      <c r="A24" s="635">
        <f t="shared" si="0"/>
        <v>17</v>
      </c>
      <c r="B24" s="149" t="s">
        <v>1395</v>
      </c>
      <c r="C24" s="149">
        <v>507</v>
      </c>
      <c r="D24" s="659">
        <v>5</v>
      </c>
      <c r="E24" s="277">
        <v>32</v>
      </c>
      <c r="F24" s="688" t="s">
        <v>28</v>
      </c>
      <c r="G24" s="277"/>
      <c r="H24" s="277"/>
      <c r="I24" s="277"/>
      <c r="J24" s="149" t="s">
        <v>339</v>
      </c>
      <c r="K24" s="151">
        <v>90000</v>
      </c>
      <c r="L24" s="152">
        <v>85000</v>
      </c>
      <c r="M24" s="152">
        <v>18020000</v>
      </c>
      <c r="N24" s="155">
        <v>59375</v>
      </c>
      <c r="O24" s="155">
        <f>N24*E24</f>
        <v>1900000</v>
      </c>
      <c r="P24" s="637"/>
      <c r="Q24" s="168"/>
      <c r="R24" s="601" t="s">
        <v>1396</v>
      </c>
      <c r="S24" s="22" t="s">
        <v>1278</v>
      </c>
      <c r="T24" s="743"/>
      <c r="U24" s="635">
        <v>2</v>
      </c>
    </row>
    <row r="25" spans="1:21" ht="31.5" x14ac:dyDescent="0.25">
      <c r="A25" s="635">
        <f t="shared" si="0"/>
        <v>18</v>
      </c>
      <c r="B25" s="149" t="s">
        <v>1397</v>
      </c>
      <c r="C25" s="149">
        <v>506</v>
      </c>
      <c r="D25" s="659">
        <v>5</v>
      </c>
      <c r="E25" s="277">
        <v>19.899999999999999</v>
      </c>
      <c r="F25" s="688" t="s">
        <v>28</v>
      </c>
      <c r="G25" s="277"/>
      <c r="H25" s="277"/>
      <c r="I25" s="277"/>
      <c r="J25" s="149" t="s">
        <v>339</v>
      </c>
      <c r="K25" s="151"/>
      <c r="L25" s="152"/>
      <c r="M25" s="152"/>
      <c r="N25" s="155">
        <v>60302</v>
      </c>
      <c r="O25" s="155">
        <v>1200000</v>
      </c>
      <c r="P25" s="637"/>
      <c r="Q25" s="168"/>
      <c r="R25" s="601" t="s">
        <v>1398</v>
      </c>
      <c r="S25" s="22" t="s">
        <v>1278</v>
      </c>
      <c r="T25" s="743"/>
      <c r="U25" s="635">
        <v>2</v>
      </c>
    </row>
    <row r="26" spans="1:21" ht="22.5" customHeight="1" x14ac:dyDescent="0.25">
      <c r="A26" s="639"/>
      <c r="B26" s="640" t="s">
        <v>1065</v>
      </c>
      <c r="C26" s="640"/>
      <c r="D26" s="641"/>
      <c r="E26" s="679">
        <f>SUM(E17:E25)</f>
        <v>582</v>
      </c>
      <c r="F26" s="642"/>
      <c r="G26" s="642"/>
      <c r="H26" s="642"/>
      <c r="I26" s="642"/>
      <c r="J26" s="640"/>
      <c r="K26" s="643"/>
      <c r="L26" s="644"/>
      <c r="M26" s="644"/>
      <c r="N26" s="645"/>
      <c r="O26" s="679">
        <f>SUM(O17:O25)</f>
        <v>34750000</v>
      </c>
      <c r="P26" s="646"/>
      <c r="Q26" s="645"/>
      <c r="R26" s="647"/>
      <c r="S26" s="648"/>
      <c r="T26" s="768"/>
      <c r="U26" s="635"/>
    </row>
    <row r="27" spans="1:21" ht="31.5" x14ac:dyDescent="0.25">
      <c r="A27" s="635">
        <f>A25+1</f>
        <v>19</v>
      </c>
      <c r="B27" s="149" t="s">
        <v>1399</v>
      </c>
      <c r="C27" s="149" t="s">
        <v>1400</v>
      </c>
      <c r="D27" s="654">
        <v>6</v>
      </c>
      <c r="E27" s="277">
        <v>138</v>
      </c>
      <c r="F27" s="688" t="s">
        <v>28</v>
      </c>
      <c r="G27" s="277"/>
      <c r="H27" s="277"/>
      <c r="I27" s="277"/>
      <c r="J27" s="149" t="s">
        <v>339</v>
      </c>
      <c r="K27" s="234"/>
      <c r="L27" s="152"/>
      <c r="M27" s="152"/>
      <c r="N27" s="279">
        <v>60145</v>
      </c>
      <c r="O27" s="279">
        <v>8300000</v>
      </c>
      <c r="P27" s="637"/>
      <c r="Q27" s="168"/>
      <c r="R27" s="601" t="s">
        <v>1401</v>
      </c>
      <c r="S27" s="22" t="s">
        <v>1278</v>
      </c>
      <c r="T27" s="767"/>
      <c r="U27" s="635">
        <v>2</v>
      </c>
    </row>
    <row r="28" spans="1:21" ht="31.5" x14ac:dyDescent="0.25">
      <c r="A28" s="635">
        <f>A27+1</f>
        <v>20</v>
      </c>
      <c r="B28" s="149" t="s">
        <v>1402</v>
      </c>
      <c r="C28" s="149" t="s">
        <v>1403</v>
      </c>
      <c r="D28" s="654">
        <v>6</v>
      </c>
      <c r="E28" s="277">
        <v>137.4</v>
      </c>
      <c r="F28" s="688" t="s">
        <v>28</v>
      </c>
      <c r="G28" s="277"/>
      <c r="H28" s="277"/>
      <c r="I28" s="277"/>
      <c r="J28" s="149" t="s">
        <v>339</v>
      </c>
      <c r="K28" s="234"/>
      <c r="L28" s="152"/>
      <c r="M28" s="152"/>
      <c r="N28" s="279">
        <v>60044</v>
      </c>
      <c r="O28" s="279">
        <v>8250000</v>
      </c>
      <c r="P28" s="637"/>
      <c r="Q28" s="168"/>
      <c r="R28" s="601" t="s">
        <v>1404</v>
      </c>
      <c r="S28" s="22" t="s">
        <v>1278</v>
      </c>
      <c r="T28" s="767"/>
      <c r="U28" s="635">
        <v>2</v>
      </c>
    </row>
    <row r="29" spans="1:21" ht="22.5" customHeight="1" x14ac:dyDescent="0.25">
      <c r="A29" s="639"/>
      <c r="B29" s="640" t="s">
        <v>1065</v>
      </c>
      <c r="C29" s="640"/>
      <c r="D29" s="641"/>
      <c r="E29" s="679">
        <f>SUM(E27:E28)</f>
        <v>275.39999999999998</v>
      </c>
      <c r="F29" s="642"/>
      <c r="G29" s="642"/>
      <c r="H29" s="642"/>
      <c r="I29" s="642"/>
      <c r="J29" s="640"/>
      <c r="K29" s="643"/>
      <c r="L29" s="644"/>
      <c r="M29" s="644"/>
      <c r="N29" s="645"/>
      <c r="O29" s="679">
        <f>SUM(O27:O28)</f>
        <v>16550000</v>
      </c>
      <c r="P29" s="646"/>
      <c r="Q29" s="645"/>
      <c r="R29" s="647"/>
      <c r="S29" s="648"/>
      <c r="T29" s="768"/>
      <c r="U29" s="635"/>
    </row>
    <row r="30" spans="1:21" ht="47.25" x14ac:dyDescent="0.25">
      <c r="A30" s="635">
        <f>A28+1</f>
        <v>21</v>
      </c>
      <c r="B30" s="149" t="s">
        <v>1405</v>
      </c>
      <c r="C30" s="149">
        <v>708</v>
      </c>
      <c r="D30" s="654">
        <v>7</v>
      </c>
      <c r="E30" s="280">
        <v>33.299999999999997</v>
      </c>
      <c r="F30" s="776" t="s">
        <v>121</v>
      </c>
      <c r="G30" s="280"/>
      <c r="H30" s="280" t="s">
        <v>1349</v>
      </c>
      <c r="I30" s="777" t="s">
        <v>1524</v>
      </c>
      <c r="J30" s="149" t="s">
        <v>339</v>
      </c>
      <c r="K30" s="313"/>
      <c r="L30" s="197"/>
      <c r="M30" s="197"/>
      <c r="N30" s="279">
        <v>60060</v>
      </c>
      <c r="O30" s="279">
        <v>2000000</v>
      </c>
      <c r="P30" s="663"/>
      <c r="Q30" s="168"/>
      <c r="R30" s="155" t="s">
        <v>1406</v>
      </c>
      <c r="S30" s="22" t="s">
        <v>1278</v>
      </c>
      <c r="T30" s="770"/>
      <c r="U30" s="635">
        <v>2</v>
      </c>
    </row>
    <row r="31" spans="1:21" ht="31.5" x14ac:dyDescent="0.25">
      <c r="A31" s="635">
        <f>A30+1</f>
        <v>22</v>
      </c>
      <c r="B31" s="149" t="s">
        <v>1407</v>
      </c>
      <c r="C31" s="149">
        <v>714</v>
      </c>
      <c r="D31" s="654">
        <v>7</v>
      </c>
      <c r="E31" s="280">
        <f>18+53.7</f>
        <v>71.7</v>
      </c>
      <c r="F31" s="688" t="s">
        <v>28</v>
      </c>
      <c r="G31" s="280"/>
      <c r="H31" s="280"/>
      <c r="I31" s="280"/>
      <c r="J31" s="149" t="s">
        <v>339</v>
      </c>
      <c r="K31" s="313"/>
      <c r="L31" s="197"/>
      <c r="M31" s="197"/>
      <c r="N31" s="279">
        <v>59972</v>
      </c>
      <c r="O31" s="279">
        <v>4300000</v>
      </c>
      <c r="P31" s="663"/>
      <c r="Q31" s="168"/>
      <c r="R31" s="155" t="s">
        <v>1408</v>
      </c>
      <c r="S31" s="22" t="s">
        <v>1278</v>
      </c>
      <c r="T31" s="770"/>
      <c r="U31" s="635">
        <v>2</v>
      </c>
    </row>
    <row r="32" spans="1:21" ht="22.5" customHeight="1" x14ac:dyDescent="0.25">
      <c r="A32" s="639"/>
      <c r="B32" s="640" t="s">
        <v>1065</v>
      </c>
      <c r="C32" s="640"/>
      <c r="D32" s="641"/>
      <c r="E32" s="679">
        <f>SUM(E30:E31)</f>
        <v>105</v>
      </c>
      <c r="F32" s="642"/>
      <c r="G32" s="642"/>
      <c r="H32" s="642"/>
      <c r="I32" s="642"/>
      <c r="J32" s="640"/>
      <c r="K32" s="643"/>
      <c r="L32" s="644"/>
      <c r="M32" s="644"/>
      <c r="N32" s="645"/>
      <c r="O32" s="679">
        <f>SUM(O30:O31)</f>
        <v>6300000</v>
      </c>
      <c r="P32" s="646"/>
      <c r="Q32" s="645"/>
      <c r="R32" s="647"/>
      <c r="S32" s="648"/>
      <c r="T32" s="768"/>
      <c r="U32" s="635"/>
    </row>
    <row r="33" spans="1:21" ht="31.5" x14ac:dyDescent="0.25">
      <c r="A33" s="635">
        <f>A31+1</f>
        <v>23</v>
      </c>
      <c r="B33" s="149" t="s">
        <v>1409</v>
      </c>
      <c r="C33" s="149">
        <v>814</v>
      </c>
      <c r="D33" s="654">
        <v>8</v>
      </c>
      <c r="E33" s="277">
        <v>20.399999999999999</v>
      </c>
      <c r="F33" s="688" t="s">
        <v>28</v>
      </c>
      <c r="G33" s="277"/>
      <c r="H33" s="277"/>
      <c r="I33" s="277"/>
      <c r="J33" s="149" t="s">
        <v>339</v>
      </c>
      <c r="K33" s="234"/>
      <c r="L33" s="655"/>
      <c r="M33" s="655"/>
      <c r="N33" s="279">
        <v>56373</v>
      </c>
      <c r="O33" s="279">
        <v>1150000</v>
      </c>
      <c r="P33" s="616"/>
      <c r="Q33" s="155"/>
      <c r="R33" s="155" t="s">
        <v>1410</v>
      </c>
      <c r="S33" s="22" t="s">
        <v>1278</v>
      </c>
      <c r="T33" s="769" t="s">
        <v>1372</v>
      </c>
      <c r="U33" s="635">
        <v>2</v>
      </c>
    </row>
    <row r="34" spans="1:21" ht="22.5" customHeight="1" x14ac:dyDescent="0.25">
      <c r="A34" s="639"/>
      <c r="B34" s="640" t="s">
        <v>1065</v>
      </c>
      <c r="C34" s="640"/>
      <c r="D34" s="641"/>
      <c r="E34" s="679">
        <f>SUM(E33)</f>
        <v>20.399999999999999</v>
      </c>
      <c r="F34" s="642"/>
      <c r="G34" s="642"/>
      <c r="H34" s="642"/>
      <c r="I34" s="642"/>
      <c r="J34" s="640"/>
      <c r="K34" s="643"/>
      <c r="L34" s="644"/>
      <c r="M34" s="644"/>
      <c r="N34" s="645"/>
      <c r="O34" s="679">
        <f>SUM(O33)</f>
        <v>1150000</v>
      </c>
      <c r="P34" s="646"/>
      <c r="Q34" s="645"/>
      <c r="R34" s="647"/>
      <c r="S34" s="648"/>
      <c r="T34" s="768"/>
      <c r="U34" s="635"/>
    </row>
    <row r="35" spans="1:21" ht="31.5" x14ac:dyDescent="0.25">
      <c r="A35" s="1873">
        <f>A33+1</f>
        <v>24</v>
      </c>
      <c r="B35" s="149" t="s">
        <v>1411</v>
      </c>
      <c r="C35" s="149" t="s">
        <v>1412</v>
      </c>
      <c r="D35" s="636">
        <v>3</v>
      </c>
      <c r="E35" s="330">
        <f>3.3+57.8+20.6+13.3+20.4+33.9</f>
        <v>149.29999999999998</v>
      </c>
      <c r="F35" s="688" t="s">
        <v>28</v>
      </c>
      <c r="G35" s="330"/>
      <c r="H35" s="330"/>
      <c r="I35" s="330"/>
      <c r="J35" s="149" t="s">
        <v>339</v>
      </c>
      <c r="K35" s="595"/>
      <c r="L35" s="596"/>
      <c r="M35" s="596"/>
      <c r="N35" s="155">
        <v>59946</v>
      </c>
      <c r="O35" s="155">
        <v>8950000</v>
      </c>
      <c r="P35" s="650"/>
      <c r="Q35" s="650"/>
      <c r="R35" s="1871" t="s">
        <v>1413</v>
      </c>
      <c r="S35" s="1586" t="s">
        <v>1278</v>
      </c>
      <c r="T35" s="743"/>
      <c r="U35" s="635">
        <v>2</v>
      </c>
    </row>
    <row r="36" spans="1:21" x14ac:dyDescent="0.25">
      <c r="A36" s="1874"/>
      <c r="B36" s="149" t="s">
        <v>1414</v>
      </c>
      <c r="C36" s="149">
        <v>408</v>
      </c>
      <c r="D36" s="636">
        <v>4</v>
      </c>
      <c r="E36" s="330">
        <v>47.9</v>
      </c>
      <c r="F36" s="688" t="s">
        <v>28</v>
      </c>
      <c r="G36" s="330"/>
      <c r="H36" s="330"/>
      <c r="I36" s="330"/>
      <c r="J36" s="149" t="s">
        <v>339</v>
      </c>
      <c r="K36" s="595"/>
      <c r="L36" s="596"/>
      <c r="M36" s="596"/>
      <c r="N36" s="155">
        <v>60543</v>
      </c>
      <c r="O36" s="155">
        <v>2900000</v>
      </c>
      <c r="P36" s="650"/>
      <c r="Q36" s="650"/>
      <c r="R36" s="1872"/>
      <c r="S36" s="1587"/>
      <c r="T36" s="743"/>
      <c r="U36" s="635">
        <v>2</v>
      </c>
    </row>
    <row r="37" spans="1:21" ht="22.5" customHeight="1" x14ac:dyDescent="0.25">
      <c r="A37" s="639"/>
      <c r="B37" s="640" t="s">
        <v>1065</v>
      </c>
      <c r="C37" s="640"/>
      <c r="D37" s="641"/>
      <c r="E37" s="679">
        <f>SUM(E35:E36)</f>
        <v>197.2</v>
      </c>
      <c r="F37" s="642"/>
      <c r="G37" s="642"/>
      <c r="H37" s="642"/>
      <c r="I37" s="642"/>
      <c r="J37" s="640"/>
      <c r="K37" s="643"/>
      <c r="L37" s="644"/>
      <c r="M37" s="644"/>
      <c r="N37" s="645"/>
      <c r="O37" s="679">
        <f>SUM(O35:O36)</f>
        <v>11850000</v>
      </c>
      <c r="P37" s="646"/>
      <c r="Q37" s="645"/>
      <c r="R37" s="647"/>
      <c r="S37" s="648"/>
      <c r="T37" s="768"/>
      <c r="U37" s="635"/>
    </row>
    <row r="38" spans="1:21" ht="31.5" x14ac:dyDescent="0.25">
      <c r="A38" s="1873">
        <f>A35+1</f>
        <v>25</v>
      </c>
      <c r="B38" s="149" t="s">
        <v>1415</v>
      </c>
      <c r="C38" s="149">
        <v>412</v>
      </c>
      <c r="D38" s="636">
        <v>4</v>
      </c>
      <c r="E38" s="330">
        <f>16.8+48.6+19.8+16.3+34.8</f>
        <v>136.30000000000001</v>
      </c>
      <c r="F38" s="688" t="s">
        <v>28</v>
      </c>
      <c r="G38" s="330"/>
      <c r="H38" s="330"/>
      <c r="I38" s="330"/>
      <c r="J38" s="149" t="s">
        <v>339</v>
      </c>
      <c r="K38" s="151"/>
      <c r="L38" s="657"/>
      <c r="M38" s="657"/>
      <c r="N38" s="155">
        <v>60161</v>
      </c>
      <c r="O38" s="155">
        <v>8200000</v>
      </c>
      <c r="P38" s="614"/>
      <c r="Q38" s="614"/>
      <c r="R38" s="1871" t="s">
        <v>1416</v>
      </c>
      <c r="S38" s="1586" t="s">
        <v>1278</v>
      </c>
      <c r="T38" s="743"/>
      <c r="U38" s="635">
        <v>2</v>
      </c>
    </row>
    <row r="39" spans="1:21" ht="31.15" customHeight="1" x14ac:dyDescent="0.25">
      <c r="A39" s="1874"/>
      <c r="B39" s="149" t="s">
        <v>1417</v>
      </c>
      <c r="C39" s="658">
        <v>502</v>
      </c>
      <c r="D39" s="659">
        <v>5</v>
      </c>
      <c r="E39" s="662">
        <v>32.6</v>
      </c>
      <c r="F39" s="688" t="s">
        <v>28</v>
      </c>
      <c r="G39" s="662"/>
      <c r="H39" s="662"/>
      <c r="I39" s="662"/>
      <c r="J39" s="658" t="s">
        <v>339</v>
      </c>
      <c r="K39" s="660">
        <v>96000</v>
      </c>
      <c r="L39" s="661">
        <v>85000</v>
      </c>
      <c r="M39" s="661">
        <v>16005500.000000002</v>
      </c>
      <c r="N39" s="155">
        <v>59816</v>
      </c>
      <c r="O39" s="155">
        <v>1950000</v>
      </c>
      <c r="P39" s="637" t="s">
        <v>413</v>
      </c>
      <c r="Q39" s="168"/>
      <c r="R39" s="1872"/>
      <c r="S39" s="1587"/>
      <c r="T39" s="743"/>
      <c r="U39" s="635">
        <v>2</v>
      </c>
    </row>
    <row r="40" spans="1:21" ht="22.5" customHeight="1" x14ac:dyDescent="0.25">
      <c r="A40" s="639"/>
      <c r="B40" s="640" t="s">
        <v>1065</v>
      </c>
      <c r="C40" s="640"/>
      <c r="D40" s="641"/>
      <c r="E40" s="679">
        <f>SUM(E38:E39)</f>
        <v>168.9</v>
      </c>
      <c r="F40" s="642"/>
      <c r="G40" s="642"/>
      <c r="H40" s="642"/>
      <c r="I40" s="642"/>
      <c r="J40" s="640"/>
      <c r="K40" s="643"/>
      <c r="L40" s="644"/>
      <c r="M40" s="644"/>
      <c r="N40" s="645"/>
      <c r="O40" s="679">
        <f>SUM(O38:O39)</f>
        <v>10150000</v>
      </c>
      <c r="P40" s="646"/>
      <c r="Q40" s="645"/>
      <c r="R40" s="647"/>
      <c r="S40" s="648"/>
      <c r="T40" s="768"/>
      <c r="U40" s="635"/>
    </row>
    <row r="41" spans="1:21" ht="31.15" customHeight="1" x14ac:dyDescent="0.25">
      <c r="A41" s="1873">
        <f>A38+1</f>
        <v>26</v>
      </c>
      <c r="B41" s="149" t="s">
        <v>1418</v>
      </c>
      <c r="C41" s="149" t="s">
        <v>1419</v>
      </c>
      <c r="D41" s="659">
        <v>3</v>
      </c>
      <c r="E41" s="662">
        <v>30.5</v>
      </c>
      <c r="F41" s="688" t="s">
        <v>28</v>
      </c>
      <c r="G41" s="662"/>
      <c r="H41" s="662"/>
      <c r="I41" s="662"/>
      <c r="J41" s="658" t="s">
        <v>339</v>
      </c>
      <c r="K41" s="660"/>
      <c r="L41" s="661"/>
      <c r="M41" s="661"/>
      <c r="N41" s="155">
        <v>60656</v>
      </c>
      <c r="O41" s="155">
        <v>1850000</v>
      </c>
      <c r="P41" s="637"/>
      <c r="Q41" s="168"/>
      <c r="R41" s="1844" t="s">
        <v>1420</v>
      </c>
      <c r="S41" s="1586" t="s">
        <v>1278</v>
      </c>
      <c r="T41" s="743"/>
      <c r="U41" s="635">
        <v>2</v>
      </c>
    </row>
    <row r="42" spans="1:21" ht="63" x14ac:dyDescent="0.25">
      <c r="A42" s="1875"/>
      <c r="B42" s="149" t="s">
        <v>1421</v>
      </c>
      <c r="C42" s="149" t="s">
        <v>1422</v>
      </c>
      <c r="D42" s="659">
        <v>6</v>
      </c>
      <c r="E42" s="277">
        <f>30+20.2+4.2+41.9+23.9+23.3+20.5+15.5+32.4+12.1+20.5+32.8+10.8+9.8+6.2+5+10.7+33.4+32.9+32.9</f>
        <v>418.99999999999994</v>
      </c>
      <c r="F42" s="688" t="s">
        <v>28</v>
      </c>
      <c r="G42" s="277"/>
      <c r="H42" s="277"/>
      <c r="I42" s="277"/>
      <c r="J42" s="149" t="s">
        <v>339</v>
      </c>
      <c r="K42" s="234"/>
      <c r="L42" s="152"/>
      <c r="M42" s="152"/>
      <c r="N42" s="279">
        <v>59666</v>
      </c>
      <c r="O42" s="279">
        <v>25000000</v>
      </c>
      <c r="P42" s="637"/>
      <c r="Q42" s="168"/>
      <c r="R42" s="1845"/>
      <c r="S42" s="1605"/>
      <c r="T42" s="767"/>
      <c r="U42" s="635">
        <v>2</v>
      </c>
    </row>
    <row r="43" spans="1:21" ht="31.15" customHeight="1" x14ac:dyDescent="0.25">
      <c r="A43" s="1874"/>
      <c r="B43" s="149" t="s">
        <v>1423</v>
      </c>
      <c r="C43" s="149">
        <v>813</v>
      </c>
      <c r="D43" s="664">
        <v>8</v>
      </c>
      <c r="E43" s="277">
        <f>57.5+4.8</f>
        <v>62.3</v>
      </c>
      <c r="F43" s="688" t="s">
        <v>28</v>
      </c>
      <c r="G43" s="277"/>
      <c r="H43" s="277"/>
      <c r="I43" s="277"/>
      <c r="J43" s="149" t="s">
        <v>339</v>
      </c>
      <c r="K43" s="234"/>
      <c r="L43" s="152"/>
      <c r="M43" s="152"/>
      <c r="N43" s="279">
        <v>60193</v>
      </c>
      <c r="O43" s="279">
        <v>3750000</v>
      </c>
      <c r="P43" s="614"/>
      <c r="Q43" s="155"/>
      <c r="R43" s="1846"/>
      <c r="S43" s="1587"/>
      <c r="T43" s="771"/>
      <c r="U43" s="635">
        <v>2</v>
      </c>
    </row>
    <row r="44" spans="1:21" ht="22.5" customHeight="1" x14ac:dyDescent="0.25">
      <c r="A44" s="639"/>
      <c r="B44" s="640" t="s">
        <v>1065</v>
      </c>
      <c r="C44" s="640"/>
      <c r="D44" s="641"/>
      <c r="E44" s="679">
        <f>SUM(E41:E43)</f>
        <v>511.79999999999995</v>
      </c>
      <c r="F44" s="642"/>
      <c r="G44" s="642"/>
      <c r="H44" s="642"/>
      <c r="I44" s="642"/>
      <c r="J44" s="640"/>
      <c r="K44" s="643"/>
      <c r="L44" s="644"/>
      <c r="M44" s="644"/>
      <c r="N44" s="645"/>
      <c r="O44" s="679">
        <f>SUM(O41:O43)</f>
        <v>30600000</v>
      </c>
      <c r="P44" s="646"/>
      <c r="Q44" s="645"/>
      <c r="R44" s="647"/>
      <c r="S44" s="648"/>
      <c r="T44" s="768"/>
      <c r="U44" s="635"/>
    </row>
    <row r="45" spans="1:21" ht="47.25" x14ac:dyDescent="0.25">
      <c r="A45" s="1873">
        <f>A41+1</f>
        <v>27</v>
      </c>
      <c r="B45" s="149" t="s">
        <v>1424</v>
      </c>
      <c r="C45" s="149" t="s">
        <v>1425</v>
      </c>
      <c r="D45" s="654">
        <v>3</v>
      </c>
      <c r="E45" s="277">
        <f>32.6+21.9+12.2+24.8+15.6+23.1+8.8+15+41.9+6.6</f>
        <v>202.5</v>
      </c>
      <c r="F45" s="688" t="s">
        <v>28</v>
      </c>
      <c r="G45" s="277"/>
      <c r="H45" s="277"/>
      <c r="I45" s="277"/>
      <c r="J45" s="149" t="s">
        <v>339</v>
      </c>
      <c r="K45" s="234"/>
      <c r="L45" s="655"/>
      <c r="M45" s="655"/>
      <c r="N45" s="279">
        <v>64198</v>
      </c>
      <c r="O45" s="279">
        <v>13000000</v>
      </c>
      <c r="P45" s="616"/>
      <c r="Q45" s="155"/>
      <c r="R45" s="1871" t="s">
        <v>1426</v>
      </c>
      <c r="S45" s="1586" t="s">
        <v>1278</v>
      </c>
      <c r="T45" s="769"/>
      <c r="U45" s="635">
        <v>2</v>
      </c>
    </row>
    <row r="46" spans="1:21" ht="63" x14ac:dyDescent="0.25">
      <c r="A46" s="1874"/>
      <c r="B46" s="149" t="s">
        <v>1427</v>
      </c>
      <c r="C46" s="149" t="s">
        <v>1428</v>
      </c>
      <c r="D46" s="654">
        <v>7</v>
      </c>
      <c r="E46" s="277">
        <f>48.4+47.9+48.5+37.6+32.5+6.3+26.4+15.6+11.1+5.5+49.3+20.5+16.8+56.3+35.3+16.5+17+17.3+15.4+35.3+6.2+10+9.3</f>
        <v>585.00000000000011</v>
      </c>
      <c r="F46" s="688" t="s">
        <v>28</v>
      </c>
      <c r="G46" s="277"/>
      <c r="H46" s="277"/>
      <c r="I46" s="277"/>
      <c r="J46" s="149" t="s">
        <v>339</v>
      </c>
      <c r="K46" s="234"/>
      <c r="L46" s="655"/>
      <c r="M46" s="655"/>
      <c r="N46" s="279">
        <v>64957</v>
      </c>
      <c r="O46" s="279">
        <v>38000000</v>
      </c>
      <c r="P46" s="616"/>
      <c r="Q46" s="155"/>
      <c r="R46" s="1872"/>
      <c r="S46" s="1605"/>
      <c r="T46" s="769"/>
      <c r="U46" s="635">
        <v>2</v>
      </c>
    </row>
    <row r="47" spans="1:21" ht="22.5" customHeight="1" x14ac:dyDescent="0.25">
      <c r="A47" s="639"/>
      <c r="B47" s="640" t="s">
        <v>1065</v>
      </c>
      <c r="C47" s="640"/>
      <c r="D47" s="641"/>
      <c r="E47" s="679">
        <f>SUM(E45:E46)</f>
        <v>787.50000000000011</v>
      </c>
      <c r="F47" s="642"/>
      <c r="G47" s="642"/>
      <c r="H47" s="642"/>
      <c r="I47" s="642"/>
      <c r="J47" s="640"/>
      <c r="K47" s="643"/>
      <c r="L47" s="644"/>
      <c r="M47" s="644"/>
      <c r="N47" s="645"/>
      <c r="O47" s="679">
        <f>SUM(O45:O46)</f>
        <v>51000000</v>
      </c>
      <c r="P47" s="646"/>
      <c r="Q47" s="645"/>
      <c r="R47" s="647"/>
      <c r="S47" s="648"/>
      <c r="T47" s="768"/>
      <c r="U47" s="635">
        <v>2</v>
      </c>
    </row>
    <row r="48" spans="1:21" x14ac:dyDescent="0.25">
      <c r="A48" s="665"/>
      <c r="B48" s="666"/>
      <c r="C48" s="666"/>
      <c r="D48" s="667"/>
      <c r="E48" s="668"/>
      <c r="F48" s="668"/>
      <c r="G48" s="668"/>
      <c r="H48" s="668"/>
      <c r="I48" s="668"/>
      <c r="J48" s="669"/>
      <c r="K48" s="670"/>
      <c r="L48" s="671"/>
      <c r="M48" s="671"/>
      <c r="N48" s="672"/>
      <c r="O48" s="672"/>
      <c r="P48" s="673"/>
      <c r="Q48" s="674"/>
      <c r="R48" s="675"/>
      <c r="S48" s="675"/>
      <c r="T48" s="675"/>
      <c r="U48" s="635"/>
    </row>
    <row r="49" spans="1:21" s="199" customFormat="1" ht="22.5" customHeight="1" x14ac:dyDescent="0.25">
      <c r="A49" s="676"/>
      <c r="B49" s="677" t="s">
        <v>1065</v>
      </c>
      <c r="C49" s="677"/>
      <c r="D49" s="678"/>
      <c r="E49" s="679">
        <f>E44+E40+E37+E34+E32+E29+E26+E16+E12+E8+E47</f>
        <v>3592.9</v>
      </c>
      <c r="F49" s="679"/>
      <c r="G49" s="679"/>
      <c r="H49" s="679"/>
      <c r="I49" s="679"/>
      <c r="J49" s="677"/>
      <c r="K49" s="680"/>
      <c r="L49" s="681"/>
      <c r="M49" s="681"/>
      <c r="N49" s="682"/>
      <c r="O49" s="679">
        <f>O44+O40+O37+O34+O32+O29+O26+O16+O12+O8+O47</f>
        <v>218750000</v>
      </c>
      <c r="P49" s="683"/>
      <c r="Q49" s="682"/>
      <c r="R49" s="684"/>
      <c r="S49" s="685"/>
      <c r="T49" s="772"/>
      <c r="U49" s="635">
        <v>2</v>
      </c>
    </row>
  </sheetData>
  <autoFilter ref="B3:T49">
    <filterColumn colId="10" showButton="0"/>
  </autoFilter>
  <mergeCells count="33">
    <mergeCell ref="A1:T1"/>
    <mergeCell ref="A2:E2"/>
    <mergeCell ref="A3:A4"/>
    <mergeCell ref="B3:B4"/>
    <mergeCell ref="C3:C4"/>
    <mergeCell ref="D3:D4"/>
    <mergeCell ref="E3:E4"/>
    <mergeCell ref="J3:J4"/>
    <mergeCell ref="L3:M3"/>
    <mergeCell ref="T3:T4"/>
    <mergeCell ref="F3:F4"/>
    <mergeCell ref="G3:G4"/>
    <mergeCell ref="A45:A46"/>
    <mergeCell ref="R45:R46"/>
    <mergeCell ref="S45:S46"/>
    <mergeCell ref="Q3:Q4"/>
    <mergeCell ref="R3:R4"/>
    <mergeCell ref="S3:S4"/>
    <mergeCell ref="I3:I4"/>
    <mergeCell ref="A41:A43"/>
    <mergeCell ref="R41:R43"/>
    <mergeCell ref="S41:S43"/>
    <mergeCell ref="A35:A36"/>
    <mergeCell ref="R35:R36"/>
    <mergeCell ref="N3:N4"/>
    <mergeCell ref="A38:A39"/>
    <mergeCell ref="P3:P4"/>
    <mergeCell ref="S38:S39"/>
    <mergeCell ref="S35:S36"/>
    <mergeCell ref="H3:H4"/>
    <mergeCell ref="R38:R39"/>
    <mergeCell ref="O3:O4"/>
    <mergeCell ref="U3:U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3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opLeftCell="A5" zoomScale="70" zoomScaleNormal="70" zoomScaleSheetLayoutView="70" zoomScalePageLayoutView="70" workbookViewId="0">
      <selection activeCell="A3" sqref="A3:E3"/>
    </sheetView>
  </sheetViews>
  <sheetFormatPr defaultRowHeight="15.75" x14ac:dyDescent="0.25"/>
  <cols>
    <col min="1" max="1" width="9.140625" style="140"/>
    <col min="2" max="3" width="22.28515625" style="140" customWidth="1"/>
    <col min="4" max="4" width="5.28515625" style="140" customWidth="1"/>
    <col min="5" max="9" width="16.42578125" style="261" customWidth="1"/>
    <col min="10" max="10" width="16.28515625" style="262" customWidth="1"/>
    <col min="11" max="11" width="10.5703125" style="263" hidden="1" customWidth="1"/>
    <col min="12" max="12" width="10.5703125" style="264" hidden="1" customWidth="1"/>
    <col min="13" max="13" width="15.5703125" style="264" hidden="1" customWidth="1"/>
    <col min="14" max="14" width="18.5703125" style="140" customWidth="1"/>
    <col min="15" max="15" width="20.5703125" style="140" customWidth="1"/>
    <col min="16" max="16" width="11.140625" style="266" hidden="1" customWidth="1"/>
    <col min="17" max="17" width="12.28515625" style="246" hidden="1" customWidth="1"/>
    <col min="18" max="18" width="26.140625" style="632" customWidth="1"/>
    <col min="19" max="19" width="20.42578125" style="632" customWidth="1"/>
    <col min="20" max="20" width="19.42578125" style="633" customWidth="1"/>
    <col min="21" max="21" width="18.5703125" style="140" customWidth="1"/>
    <col min="22" max="261" width="9.140625" style="140"/>
    <col min="262" max="263" width="22.28515625" style="140" customWidth="1"/>
    <col min="264" max="264" width="5.28515625" style="140" customWidth="1"/>
    <col min="265" max="265" width="16.42578125" style="140" customWidth="1"/>
    <col min="266" max="266" width="16.28515625" style="140" customWidth="1"/>
    <col min="267" max="269" width="0" style="140" hidden="1" customWidth="1"/>
    <col min="270" max="270" width="18.5703125" style="140" customWidth="1"/>
    <col min="271" max="271" width="20.5703125" style="140" customWidth="1"/>
    <col min="272" max="273" width="0" style="140" hidden="1" customWidth="1"/>
    <col min="274" max="274" width="26.140625" style="140" customWidth="1"/>
    <col min="275" max="275" width="15.5703125" style="140" customWidth="1"/>
    <col min="276" max="276" width="19.42578125" style="140" customWidth="1"/>
    <col min="277" max="517" width="9.140625" style="140"/>
    <col min="518" max="519" width="22.28515625" style="140" customWidth="1"/>
    <col min="520" max="520" width="5.28515625" style="140" customWidth="1"/>
    <col min="521" max="521" width="16.42578125" style="140" customWidth="1"/>
    <col min="522" max="522" width="16.28515625" style="140" customWidth="1"/>
    <col min="523" max="525" width="0" style="140" hidden="1" customWidth="1"/>
    <col min="526" max="526" width="18.5703125" style="140" customWidth="1"/>
    <col min="527" max="527" width="20.5703125" style="140" customWidth="1"/>
    <col min="528" max="529" width="0" style="140" hidden="1" customWidth="1"/>
    <col min="530" max="530" width="26.140625" style="140" customWidth="1"/>
    <col min="531" max="531" width="15.5703125" style="140" customWidth="1"/>
    <col min="532" max="532" width="19.42578125" style="140" customWidth="1"/>
    <col min="533" max="773" width="9.140625" style="140"/>
    <col min="774" max="775" width="22.28515625" style="140" customWidth="1"/>
    <col min="776" max="776" width="5.28515625" style="140" customWidth="1"/>
    <col min="777" max="777" width="16.42578125" style="140" customWidth="1"/>
    <col min="778" max="778" width="16.28515625" style="140" customWidth="1"/>
    <col min="779" max="781" width="0" style="140" hidden="1" customWidth="1"/>
    <col min="782" max="782" width="18.5703125" style="140" customWidth="1"/>
    <col min="783" max="783" width="20.5703125" style="140" customWidth="1"/>
    <col min="784" max="785" width="0" style="140" hidden="1" customWidth="1"/>
    <col min="786" max="786" width="26.140625" style="140" customWidth="1"/>
    <col min="787" max="787" width="15.5703125" style="140" customWidth="1"/>
    <col min="788" max="788" width="19.42578125" style="140" customWidth="1"/>
    <col min="789" max="1029" width="9.140625" style="140"/>
    <col min="1030" max="1031" width="22.28515625" style="140" customWidth="1"/>
    <col min="1032" max="1032" width="5.28515625" style="140" customWidth="1"/>
    <col min="1033" max="1033" width="16.42578125" style="140" customWidth="1"/>
    <col min="1034" max="1034" width="16.28515625" style="140" customWidth="1"/>
    <col min="1035" max="1037" width="0" style="140" hidden="1" customWidth="1"/>
    <col min="1038" max="1038" width="18.5703125" style="140" customWidth="1"/>
    <col min="1039" max="1039" width="20.5703125" style="140" customWidth="1"/>
    <col min="1040" max="1041" width="0" style="140" hidden="1" customWidth="1"/>
    <col min="1042" max="1042" width="26.140625" style="140" customWidth="1"/>
    <col min="1043" max="1043" width="15.5703125" style="140" customWidth="1"/>
    <col min="1044" max="1044" width="19.42578125" style="140" customWidth="1"/>
    <col min="1045" max="1285" width="9.140625" style="140"/>
    <col min="1286" max="1287" width="22.28515625" style="140" customWidth="1"/>
    <col min="1288" max="1288" width="5.28515625" style="140" customWidth="1"/>
    <col min="1289" max="1289" width="16.42578125" style="140" customWidth="1"/>
    <col min="1290" max="1290" width="16.28515625" style="140" customWidth="1"/>
    <col min="1291" max="1293" width="0" style="140" hidden="1" customWidth="1"/>
    <col min="1294" max="1294" width="18.5703125" style="140" customWidth="1"/>
    <col min="1295" max="1295" width="20.5703125" style="140" customWidth="1"/>
    <col min="1296" max="1297" width="0" style="140" hidden="1" customWidth="1"/>
    <col min="1298" max="1298" width="26.140625" style="140" customWidth="1"/>
    <col min="1299" max="1299" width="15.5703125" style="140" customWidth="1"/>
    <col min="1300" max="1300" width="19.42578125" style="140" customWidth="1"/>
    <col min="1301" max="1541" width="9.140625" style="140"/>
    <col min="1542" max="1543" width="22.28515625" style="140" customWidth="1"/>
    <col min="1544" max="1544" width="5.28515625" style="140" customWidth="1"/>
    <col min="1545" max="1545" width="16.42578125" style="140" customWidth="1"/>
    <col min="1546" max="1546" width="16.28515625" style="140" customWidth="1"/>
    <col min="1547" max="1549" width="0" style="140" hidden="1" customWidth="1"/>
    <col min="1550" max="1550" width="18.5703125" style="140" customWidth="1"/>
    <col min="1551" max="1551" width="20.5703125" style="140" customWidth="1"/>
    <col min="1552" max="1553" width="0" style="140" hidden="1" customWidth="1"/>
    <col min="1554" max="1554" width="26.140625" style="140" customWidth="1"/>
    <col min="1555" max="1555" width="15.5703125" style="140" customWidth="1"/>
    <col min="1556" max="1556" width="19.42578125" style="140" customWidth="1"/>
    <col min="1557" max="1797" width="9.140625" style="140"/>
    <col min="1798" max="1799" width="22.28515625" style="140" customWidth="1"/>
    <col min="1800" max="1800" width="5.28515625" style="140" customWidth="1"/>
    <col min="1801" max="1801" width="16.42578125" style="140" customWidth="1"/>
    <col min="1802" max="1802" width="16.28515625" style="140" customWidth="1"/>
    <col min="1803" max="1805" width="0" style="140" hidden="1" customWidth="1"/>
    <col min="1806" max="1806" width="18.5703125" style="140" customWidth="1"/>
    <col min="1807" max="1807" width="20.5703125" style="140" customWidth="1"/>
    <col min="1808" max="1809" width="0" style="140" hidden="1" customWidth="1"/>
    <col min="1810" max="1810" width="26.140625" style="140" customWidth="1"/>
    <col min="1811" max="1811" width="15.5703125" style="140" customWidth="1"/>
    <col min="1812" max="1812" width="19.42578125" style="140" customWidth="1"/>
    <col min="1813" max="2053" width="9.140625" style="140"/>
    <col min="2054" max="2055" width="22.28515625" style="140" customWidth="1"/>
    <col min="2056" max="2056" width="5.28515625" style="140" customWidth="1"/>
    <col min="2057" max="2057" width="16.42578125" style="140" customWidth="1"/>
    <col min="2058" max="2058" width="16.28515625" style="140" customWidth="1"/>
    <col min="2059" max="2061" width="0" style="140" hidden="1" customWidth="1"/>
    <col min="2062" max="2062" width="18.5703125" style="140" customWidth="1"/>
    <col min="2063" max="2063" width="20.5703125" style="140" customWidth="1"/>
    <col min="2064" max="2065" width="0" style="140" hidden="1" customWidth="1"/>
    <col min="2066" max="2066" width="26.140625" style="140" customWidth="1"/>
    <col min="2067" max="2067" width="15.5703125" style="140" customWidth="1"/>
    <col min="2068" max="2068" width="19.42578125" style="140" customWidth="1"/>
    <col min="2069" max="2309" width="9.140625" style="140"/>
    <col min="2310" max="2311" width="22.28515625" style="140" customWidth="1"/>
    <col min="2312" max="2312" width="5.28515625" style="140" customWidth="1"/>
    <col min="2313" max="2313" width="16.42578125" style="140" customWidth="1"/>
    <col min="2314" max="2314" width="16.28515625" style="140" customWidth="1"/>
    <col min="2315" max="2317" width="0" style="140" hidden="1" customWidth="1"/>
    <col min="2318" max="2318" width="18.5703125" style="140" customWidth="1"/>
    <col min="2319" max="2319" width="20.5703125" style="140" customWidth="1"/>
    <col min="2320" max="2321" width="0" style="140" hidden="1" customWidth="1"/>
    <col min="2322" max="2322" width="26.140625" style="140" customWidth="1"/>
    <col min="2323" max="2323" width="15.5703125" style="140" customWidth="1"/>
    <col min="2324" max="2324" width="19.42578125" style="140" customWidth="1"/>
    <col min="2325" max="2565" width="9.140625" style="140"/>
    <col min="2566" max="2567" width="22.28515625" style="140" customWidth="1"/>
    <col min="2568" max="2568" width="5.28515625" style="140" customWidth="1"/>
    <col min="2569" max="2569" width="16.42578125" style="140" customWidth="1"/>
    <col min="2570" max="2570" width="16.28515625" style="140" customWidth="1"/>
    <col min="2571" max="2573" width="0" style="140" hidden="1" customWidth="1"/>
    <col min="2574" max="2574" width="18.5703125" style="140" customWidth="1"/>
    <col min="2575" max="2575" width="20.5703125" style="140" customWidth="1"/>
    <col min="2576" max="2577" width="0" style="140" hidden="1" customWidth="1"/>
    <col min="2578" max="2578" width="26.140625" style="140" customWidth="1"/>
    <col min="2579" max="2579" width="15.5703125" style="140" customWidth="1"/>
    <col min="2580" max="2580" width="19.42578125" style="140" customWidth="1"/>
    <col min="2581" max="2821" width="9.140625" style="140"/>
    <col min="2822" max="2823" width="22.28515625" style="140" customWidth="1"/>
    <col min="2824" max="2824" width="5.28515625" style="140" customWidth="1"/>
    <col min="2825" max="2825" width="16.42578125" style="140" customWidth="1"/>
    <col min="2826" max="2826" width="16.28515625" style="140" customWidth="1"/>
    <col min="2827" max="2829" width="0" style="140" hidden="1" customWidth="1"/>
    <col min="2830" max="2830" width="18.5703125" style="140" customWidth="1"/>
    <col min="2831" max="2831" width="20.5703125" style="140" customWidth="1"/>
    <col min="2832" max="2833" width="0" style="140" hidden="1" customWidth="1"/>
    <col min="2834" max="2834" width="26.140625" style="140" customWidth="1"/>
    <col min="2835" max="2835" width="15.5703125" style="140" customWidth="1"/>
    <col min="2836" max="2836" width="19.42578125" style="140" customWidth="1"/>
    <col min="2837" max="3077" width="9.140625" style="140"/>
    <col min="3078" max="3079" width="22.28515625" style="140" customWidth="1"/>
    <col min="3080" max="3080" width="5.28515625" style="140" customWidth="1"/>
    <col min="3081" max="3081" width="16.42578125" style="140" customWidth="1"/>
    <col min="3082" max="3082" width="16.28515625" style="140" customWidth="1"/>
    <col min="3083" max="3085" width="0" style="140" hidden="1" customWidth="1"/>
    <col min="3086" max="3086" width="18.5703125" style="140" customWidth="1"/>
    <col min="3087" max="3087" width="20.5703125" style="140" customWidth="1"/>
    <col min="3088" max="3089" width="0" style="140" hidden="1" customWidth="1"/>
    <col min="3090" max="3090" width="26.140625" style="140" customWidth="1"/>
    <col min="3091" max="3091" width="15.5703125" style="140" customWidth="1"/>
    <col min="3092" max="3092" width="19.42578125" style="140" customWidth="1"/>
    <col min="3093" max="3333" width="9.140625" style="140"/>
    <col min="3334" max="3335" width="22.28515625" style="140" customWidth="1"/>
    <col min="3336" max="3336" width="5.28515625" style="140" customWidth="1"/>
    <col min="3337" max="3337" width="16.42578125" style="140" customWidth="1"/>
    <col min="3338" max="3338" width="16.28515625" style="140" customWidth="1"/>
    <col min="3339" max="3341" width="0" style="140" hidden="1" customWidth="1"/>
    <col min="3342" max="3342" width="18.5703125" style="140" customWidth="1"/>
    <col min="3343" max="3343" width="20.5703125" style="140" customWidth="1"/>
    <col min="3344" max="3345" width="0" style="140" hidden="1" customWidth="1"/>
    <col min="3346" max="3346" width="26.140625" style="140" customWidth="1"/>
    <col min="3347" max="3347" width="15.5703125" style="140" customWidth="1"/>
    <col min="3348" max="3348" width="19.42578125" style="140" customWidth="1"/>
    <col min="3349" max="3589" width="9.140625" style="140"/>
    <col min="3590" max="3591" width="22.28515625" style="140" customWidth="1"/>
    <col min="3592" max="3592" width="5.28515625" style="140" customWidth="1"/>
    <col min="3593" max="3593" width="16.42578125" style="140" customWidth="1"/>
    <col min="3594" max="3594" width="16.28515625" style="140" customWidth="1"/>
    <col min="3595" max="3597" width="0" style="140" hidden="1" customWidth="1"/>
    <col min="3598" max="3598" width="18.5703125" style="140" customWidth="1"/>
    <col min="3599" max="3599" width="20.5703125" style="140" customWidth="1"/>
    <col min="3600" max="3601" width="0" style="140" hidden="1" customWidth="1"/>
    <col min="3602" max="3602" width="26.140625" style="140" customWidth="1"/>
    <col min="3603" max="3603" width="15.5703125" style="140" customWidth="1"/>
    <col min="3604" max="3604" width="19.42578125" style="140" customWidth="1"/>
    <col min="3605" max="3845" width="9.140625" style="140"/>
    <col min="3846" max="3847" width="22.28515625" style="140" customWidth="1"/>
    <col min="3848" max="3848" width="5.28515625" style="140" customWidth="1"/>
    <col min="3849" max="3849" width="16.42578125" style="140" customWidth="1"/>
    <col min="3850" max="3850" width="16.28515625" style="140" customWidth="1"/>
    <col min="3851" max="3853" width="0" style="140" hidden="1" customWidth="1"/>
    <col min="3854" max="3854" width="18.5703125" style="140" customWidth="1"/>
    <col min="3855" max="3855" width="20.5703125" style="140" customWidth="1"/>
    <col min="3856" max="3857" width="0" style="140" hidden="1" customWidth="1"/>
    <col min="3858" max="3858" width="26.140625" style="140" customWidth="1"/>
    <col min="3859" max="3859" width="15.5703125" style="140" customWidth="1"/>
    <col min="3860" max="3860" width="19.42578125" style="140" customWidth="1"/>
    <col min="3861" max="4101" width="9.140625" style="140"/>
    <col min="4102" max="4103" width="22.28515625" style="140" customWidth="1"/>
    <col min="4104" max="4104" width="5.28515625" style="140" customWidth="1"/>
    <col min="4105" max="4105" width="16.42578125" style="140" customWidth="1"/>
    <col min="4106" max="4106" width="16.28515625" style="140" customWidth="1"/>
    <col min="4107" max="4109" width="0" style="140" hidden="1" customWidth="1"/>
    <col min="4110" max="4110" width="18.5703125" style="140" customWidth="1"/>
    <col min="4111" max="4111" width="20.5703125" style="140" customWidth="1"/>
    <col min="4112" max="4113" width="0" style="140" hidden="1" customWidth="1"/>
    <col min="4114" max="4114" width="26.140625" style="140" customWidth="1"/>
    <col min="4115" max="4115" width="15.5703125" style="140" customWidth="1"/>
    <col min="4116" max="4116" width="19.42578125" style="140" customWidth="1"/>
    <col min="4117" max="4357" width="9.140625" style="140"/>
    <col min="4358" max="4359" width="22.28515625" style="140" customWidth="1"/>
    <col min="4360" max="4360" width="5.28515625" style="140" customWidth="1"/>
    <col min="4361" max="4361" width="16.42578125" style="140" customWidth="1"/>
    <col min="4362" max="4362" width="16.28515625" style="140" customWidth="1"/>
    <col min="4363" max="4365" width="0" style="140" hidden="1" customWidth="1"/>
    <col min="4366" max="4366" width="18.5703125" style="140" customWidth="1"/>
    <col min="4367" max="4367" width="20.5703125" style="140" customWidth="1"/>
    <col min="4368" max="4369" width="0" style="140" hidden="1" customWidth="1"/>
    <col min="4370" max="4370" width="26.140625" style="140" customWidth="1"/>
    <col min="4371" max="4371" width="15.5703125" style="140" customWidth="1"/>
    <col min="4372" max="4372" width="19.42578125" style="140" customWidth="1"/>
    <col min="4373" max="4613" width="9.140625" style="140"/>
    <col min="4614" max="4615" width="22.28515625" style="140" customWidth="1"/>
    <col min="4616" max="4616" width="5.28515625" style="140" customWidth="1"/>
    <col min="4617" max="4617" width="16.42578125" style="140" customWidth="1"/>
    <col min="4618" max="4618" width="16.28515625" style="140" customWidth="1"/>
    <col min="4619" max="4621" width="0" style="140" hidden="1" customWidth="1"/>
    <col min="4622" max="4622" width="18.5703125" style="140" customWidth="1"/>
    <col min="4623" max="4623" width="20.5703125" style="140" customWidth="1"/>
    <col min="4624" max="4625" width="0" style="140" hidden="1" customWidth="1"/>
    <col min="4626" max="4626" width="26.140625" style="140" customWidth="1"/>
    <col min="4627" max="4627" width="15.5703125" style="140" customWidth="1"/>
    <col min="4628" max="4628" width="19.42578125" style="140" customWidth="1"/>
    <col min="4629" max="4869" width="9.140625" style="140"/>
    <col min="4870" max="4871" width="22.28515625" style="140" customWidth="1"/>
    <col min="4872" max="4872" width="5.28515625" style="140" customWidth="1"/>
    <col min="4873" max="4873" width="16.42578125" style="140" customWidth="1"/>
    <col min="4874" max="4874" width="16.28515625" style="140" customWidth="1"/>
    <col min="4875" max="4877" width="0" style="140" hidden="1" customWidth="1"/>
    <col min="4878" max="4878" width="18.5703125" style="140" customWidth="1"/>
    <col min="4879" max="4879" width="20.5703125" style="140" customWidth="1"/>
    <col min="4880" max="4881" width="0" style="140" hidden="1" customWidth="1"/>
    <col min="4882" max="4882" width="26.140625" style="140" customWidth="1"/>
    <col min="4883" max="4883" width="15.5703125" style="140" customWidth="1"/>
    <col min="4884" max="4884" width="19.42578125" style="140" customWidth="1"/>
    <col min="4885" max="5125" width="9.140625" style="140"/>
    <col min="5126" max="5127" width="22.28515625" style="140" customWidth="1"/>
    <col min="5128" max="5128" width="5.28515625" style="140" customWidth="1"/>
    <col min="5129" max="5129" width="16.42578125" style="140" customWidth="1"/>
    <col min="5130" max="5130" width="16.28515625" style="140" customWidth="1"/>
    <col min="5131" max="5133" width="0" style="140" hidden="1" customWidth="1"/>
    <col min="5134" max="5134" width="18.5703125" style="140" customWidth="1"/>
    <col min="5135" max="5135" width="20.5703125" style="140" customWidth="1"/>
    <col min="5136" max="5137" width="0" style="140" hidden="1" customWidth="1"/>
    <col min="5138" max="5138" width="26.140625" style="140" customWidth="1"/>
    <col min="5139" max="5139" width="15.5703125" style="140" customWidth="1"/>
    <col min="5140" max="5140" width="19.42578125" style="140" customWidth="1"/>
    <col min="5141" max="5381" width="9.140625" style="140"/>
    <col min="5382" max="5383" width="22.28515625" style="140" customWidth="1"/>
    <col min="5384" max="5384" width="5.28515625" style="140" customWidth="1"/>
    <col min="5385" max="5385" width="16.42578125" style="140" customWidth="1"/>
    <col min="5386" max="5386" width="16.28515625" style="140" customWidth="1"/>
    <col min="5387" max="5389" width="0" style="140" hidden="1" customWidth="1"/>
    <col min="5390" max="5390" width="18.5703125" style="140" customWidth="1"/>
    <col min="5391" max="5391" width="20.5703125" style="140" customWidth="1"/>
    <col min="5392" max="5393" width="0" style="140" hidden="1" customWidth="1"/>
    <col min="5394" max="5394" width="26.140625" style="140" customWidth="1"/>
    <col min="5395" max="5395" width="15.5703125" style="140" customWidth="1"/>
    <col min="5396" max="5396" width="19.42578125" style="140" customWidth="1"/>
    <col min="5397" max="5637" width="9.140625" style="140"/>
    <col min="5638" max="5639" width="22.28515625" style="140" customWidth="1"/>
    <col min="5640" max="5640" width="5.28515625" style="140" customWidth="1"/>
    <col min="5641" max="5641" width="16.42578125" style="140" customWidth="1"/>
    <col min="5642" max="5642" width="16.28515625" style="140" customWidth="1"/>
    <col min="5643" max="5645" width="0" style="140" hidden="1" customWidth="1"/>
    <col min="5646" max="5646" width="18.5703125" style="140" customWidth="1"/>
    <col min="5647" max="5647" width="20.5703125" style="140" customWidth="1"/>
    <col min="5648" max="5649" width="0" style="140" hidden="1" customWidth="1"/>
    <col min="5650" max="5650" width="26.140625" style="140" customWidth="1"/>
    <col min="5651" max="5651" width="15.5703125" style="140" customWidth="1"/>
    <col min="5652" max="5652" width="19.42578125" style="140" customWidth="1"/>
    <col min="5653" max="5893" width="9.140625" style="140"/>
    <col min="5894" max="5895" width="22.28515625" style="140" customWidth="1"/>
    <col min="5896" max="5896" width="5.28515625" style="140" customWidth="1"/>
    <col min="5897" max="5897" width="16.42578125" style="140" customWidth="1"/>
    <col min="5898" max="5898" width="16.28515625" style="140" customWidth="1"/>
    <col min="5899" max="5901" width="0" style="140" hidden="1" customWidth="1"/>
    <col min="5902" max="5902" width="18.5703125" style="140" customWidth="1"/>
    <col min="5903" max="5903" width="20.5703125" style="140" customWidth="1"/>
    <col min="5904" max="5905" width="0" style="140" hidden="1" customWidth="1"/>
    <col min="5906" max="5906" width="26.140625" style="140" customWidth="1"/>
    <col min="5907" max="5907" width="15.5703125" style="140" customWidth="1"/>
    <col min="5908" max="5908" width="19.42578125" style="140" customWidth="1"/>
    <col min="5909" max="6149" width="9.140625" style="140"/>
    <col min="6150" max="6151" width="22.28515625" style="140" customWidth="1"/>
    <col min="6152" max="6152" width="5.28515625" style="140" customWidth="1"/>
    <col min="6153" max="6153" width="16.42578125" style="140" customWidth="1"/>
    <col min="6154" max="6154" width="16.28515625" style="140" customWidth="1"/>
    <col min="6155" max="6157" width="0" style="140" hidden="1" customWidth="1"/>
    <col min="6158" max="6158" width="18.5703125" style="140" customWidth="1"/>
    <col min="6159" max="6159" width="20.5703125" style="140" customWidth="1"/>
    <col min="6160" max="6161" width="0" style="140" hidden="1" customWidth="1"/>
    <col min="6162" max="6162" width="26.140625" style="140" customWidth="1"/>
    <col min="6163" max="6163" width="15.5703125" style="140" customWidth="1"/>
    <col min="6164" max="6164" width="19.42578125" style="140" customWidth="1"/>
    <col min="6165" max="6405" width="9.140625" style="140"/>
    <col min="6406" max="6407" width="22.28515625" style="140" customWidth="1"/>
    <col min="6408" max="6408" width="5.28515625" style="140" customWidth="1"/>
    <col min="6409" max="6409" width="16.42578125" style="140" customWidth="1"/>
    <col min="6410" max="6410" width="16.28515625" style="140" customWidth="1"/>
    <col min="6411" max="6413" width="0" style="140" hidden="1" customWidth="1"/>
    <col min="6414" max="6414" width="18.5703125" style="140" customWidth="1"/>
    <col min="6415" max="6415" width="20.5703125" style="140" customWidth="1"/>
    <col min="6416" max="6417" width="0" style="140" hidden="1" customWidth="1"/>
    <col min="6418" max="6418" width="26.140625" style="140" customWidth="1"/>
    <col min="6419" max="6419" width="15.5703125" style="140" customWidth="1"/>
    <col min="6420" max="6420" width="19.42578125" style="140" customWidth="1"/>
    <col min="6421" max="6661" width="9.140625" style="140"/>
    <col min="6662" max="6663" width="22.28515625" style="140" customWidth="1"/>
    <col min="6664" max="6664" width="5.28515625" style="140" customWidth="1"/>
    <col min="6665" max="6665" width="16.42578125" style="140" customWidth="1"/>
    <col min="6666" max="6666" width="16.28515625" style="140" customWidth="1"/>
    <col min="6667" max="6669" width="0" style="140" hidden="1" customWidth="1"/>
    <col min="6670" max="6670" width="18.5703125" style="140" customWidth="1"/>
    <col min="6671" max="6671" width="20.5703125" style="140" customWidth="1"/>
    <col min="6672" max="6673" width="0" style="140" hidden="1" customWidth="1"/>
    <col min="6674" max="6674" width="26.140625" style="140" customWidth="1"/>
    <col min="6675" max="6675" width="15.5703125" style="140" customWidth="1"/>
    <col min="6676" max="6676" width="19.42578125" style="140" customWidth="1"/>
    <col min="6677" max="6917" width="9.140625" style="140"/>
    <col min="6918" max="6919" width="22.28515625" style="140" customWidth="1"/>
    <col min="6920" max="6920" width="5.28515625" style="140" customWidth="1"/>
    <col min="6921" max="6921" width="16.42578125" style="140" customWidth="1"/>
    <col min="6922" max="6922" width="16.28515625" style="140" customWidth="1"/>
    <col min="6923" max="6925" width="0" style="140" hidden="1" customWidth="1"/>
    <col min="6926" max="6926" width="18.5703125" style="140" customWidth="1"/>
    <col min="6927" max="6927" width="20.5703125" style="140" customWidth="1"/>
    <col min="6928" max="6929" width="0" style="140" hidden="1" customWidth="1"/>
    <col min="6930" max="6930" width="26.140625" style="140" customWidth="1"/>
    <col min="6931" max="6931" width="15.5703125" style="140" customWidth="1"/>
    <col min="6932" max="6932" width="19.42578125" style="140" customWidth="1"/>
    <col min="6933" max="7173" width="9.140625" style="140"/>
    <col min="7174" max="7175" width="22.28515625" style="140" customWidth="1"/>
    <col min="7176" max="7176" width="5.28515625" style="140" customWidth="1"/>
    <col min="7177" max="7177" width="16.42578125" style="140" customWidth="1"/>
    <col min="7178" max="7178" width="16.28515625" style="140" customWidth="1"/>
    <col min="7179" max="7181" width="0" style="140" hidden="1" customWidth="1"/>
    <col min="7182" max="7182" width="18.5703125" style="140" customWidth="1"/>
    <col min="7183" max="7183" width="20.5703125" style="140" customWidth="1"/>
    <col min="7184" max="7185" width="0" style="140" hidden="1" customWidth="1"/>
    <col min="7186" max="7186" width="26.140625" style="140" customWidth="1"/>
    <col min="7187" max="7187" width="15.5703125" style="140" customWidth="1"/>
    <col min="7188" max="7188" width="19.42578125" style="140" customWidth="1"/>
    <col min="7189" max="7429" width="9.140625" style="140"/>
    <col min="7430" max="7431" width="22.28515625" style="140" customWidth="1"/>
    <col min="7432" max="7432" width="5.28515625" style="140" customWidth="1"/>
    <col min="7433" max="7433" width="16.42578125" style="140" customWidth="1"/>
    <col min="7434" max="7434" width="16.28515625" style="140" customWidth="1"/>
    <col min="7435" max="7437" width="0" style="140" hidden="1" customWidth="1"/>
    <col min="7438" max="7438" width="18.5703125" style="140" customWidth="1"/>
    <col min="7439" max="7439" width="20.5703125" style="140" customWidth="1"/>
    <col min="7440" max="7441" width="0" style="140" hidden="1" customWidth="1"/>
    <col min="7442" max="7442" width="26.140625" style="140" customWidth="1"/>
    <col min="7443" max="7443" width="15.5703125" style="140" customWidth="1"/>
    <col min="7444" max="7444" width="19.42578125" style="140" customWidth="1"/>
    <col min="7445" max="7685" width="9.140625" style="140"/>
    <col min="7686" max="7687" width="22.28515625" style="140" customWidth="1"/>
    <col min="7688" max="7688" width="5.28515625" style="140" customWidth="1"/>
    <col min="7689" max="7689" width="16.42578125" style="140" customWidth="1"/>
    <col min="7690" max="7690" width="16.28515625" style="140" customWidth="1"/>
    <col min="7691" max="7693" width="0" style="140" hidden="1" customWidth="1"/>
    <col min="7694" max="7694" width="18.5703125" style="140" customWidth="1"/>
    <col min="7695" max="7695" width="20.5703125" style="140" customWidth="1"/>
    <col min="7696" max="7697" width="0" style="140" hidden="1" customWidth="1"/>
    <col min="7698" max="7698" width="26.140625" style="140" customWidth="1"/>
    <col min="7699" max="7699" width="15.5703125" style="140" customWidth="1"/>
    <col min="7700" max="7700" width="19.42578125" style="140" customWidth="1"/>
    <col min="7701" max="7941" width="9.140625" style="140"/>
    <col min="7942" max="7943" width="22.28515625" style="140" customWidth="1"/>
    <col min="7944" max="7944" width="5.28515625" style="140" customWidth="1"/>
    <col min="7945" max="7945" width="16.42578125" style="140" customWidth="1"/>
    <col min="7946" max="7946" width="16.28515625" style="140" customWidth="1"/>
    <col min="7947" max="7949" width="0" style="140" hidden="1" customWidth="1"/>
    <col min="7950" max="7950" width="18.5703125" style="140" customWidth="1"/>
    <col min="7951" max="7951" width="20.5703125" style="140" customWidth="1"/>
    <col min="7952" max="7953" width="0" style="140" hidden="1" customWidth="1"/>
    <col min="7954" max="7954" width="26.140625" style="140" customWidth="1"/>
    <col min="7955" max="7955" width="15.5703125" style="140" customWidth="1"/>
    <col min="7956" max="7956" width="19.42578125" style="140" customWidth="1"/>
    <col min="7957" max="8197" width="9.140625" style="140"/>
    <col min="8198" max="8199" width="22.28515625" style="140" customWidth="1"/>
    <col min="8200" max="8200" width="5.28515625" style="140" customWidth="1"/>
    <col min="8201" max="8201" width="16.42578125" style="140" customWidth="1"/>
    <col min="8202" max="8202" width="16.28515625" style="140" customWidth="1"/>
    <col min="8203" max="8205" width="0" style="140" hidden="1" customWidth="1"/>
    <col min="8206" max="8206" width="18.5703125" style="140" customWidth="1"/>
    <col min="8207" max="8207" width="20.5703125" style="140" customWidth="1"/>
    <col min="8208" max="8209" width="0" style="140" hidden="1" customWidth="1"/>
    <col min="8210" max="8210" width="26.140625" style="140" customWidth="1"/>
    <col min="8211" max="8211" width="15.5703125" style="140" customWidth="1"/>
    <col min="8212" max="8212" width="19.42578125" style="140" customWidth="1"/>
    <col min="8213" max="8453" width="9.140625" style="140"/>
    <col min="8454" max="8455" width="22.28515625" style="140" customWidth="1"/>
    <col min="8456" max="8456" width="5.28515625" style="140" customWidth="1"/>
    <col min="8457" max="8457" width="16.42578125" style="140" customWidth="1"/>
    <col min="8458" max="8458" width="16.28515625" style="140" customWidth="1"/>
    <col min="8459" max="8461" width="0" style="140" hidden="1" customWidth="1"/>
    <col min="8462" max="8462" width="18.5703125" style="140" customWidth="1"/>
    <col min="8463" max="8463" width="20.5703125" style="140" customWidth="1"/>
    <col min="8464" max="8465" width="0" style="140" hidden="1" customWidth="1"/>
    <col min="8466" max="8466" width="26.140625" style="140" customWidth="1"/>
    <col min="8467" max="8467" width="15.5703125" style="140" customWidth="1"/>
    <col min="8468" max="8468" width="19.42578125" style="140" customWidth="1"/>
    <col min="8469" max="8709" width="9.140625" style="140"/>
    <col min="8710" max="8711" width="22.28515625" style="140" customWidth="1"/>
    <col min="8712" max="8712" width="5.28515625" style="140" customWidth="1"/>
    <col min="8713" max="8713" width="16.42578125" style="140" customWidth="1"/>
    <col min="8714" max="8714" width="16.28515625" style="140" customWidth="1"/>
    <col min="8715" max="8717" width="0" style="140" hidden="1" customWidth="1"/>
    <col min="8718" max="8718" width="18.5703125" style="140" customWidth="1"/>
    <col min="8719" max="8719" width="20.5703125" style="140" customWidth="1"/>
    <col min="8720" max="8721" width="0" style="140" hidden="1" customWidth="1"/>
    <col min="8722" max="8722" width="26.140625" style="140" customWidth="1"/>
    <col min="8723" max="8723" width="15.5703125" style="140" customWidth="1"/>
    <col min="8724" max="8724" width="19.42578125" style="140" customWidth="1"/>
    <col min="8725" max="8965" width="9.140625" style="140"/>
    <col min="8966" max="8967" width="22.28515625" style="140" customWidth="1"/>
    <col min="8968" max="8968" width="5.28515625" style="140" customWidth="1"/>
    <col min="8969" max="8969" width="16.42578125" style="140" customWidth="1"/>
    <col min="8970" max="8970" width="16.28515625" style="140" customWidth="1"/>
    <col min="8971" max="8973" width="0" style="140" hidden="1" customWidth="1"/>
    <col min="8974" max="8974" width="18.5703125" style="140" customWidth="1"/>
    <col min="8975" max="8975" width="20.5703125" style="140" customWidth="1"/>
    <col min="8976" max="8977" width="0" style="140" hidden="1" customWidth="1"/>
    <col min="8978" max="8978" width="26.140625" style="140" customWidth="1"/>
    <col min="8979" max="8979" width="15.5703125" style="140" customWidth="1"/>
    <col min="8980" max="8980" width="19.42578125" style="140" customWidth="1"/>
    <col min="8981" max="9221" width="9.140625" style="140"/>
    <col min="9222" max="9223" width="22.28515625" style="140" customWidth="1"/>
    <col min="9224" max="9224" width="5.28515625" style="140" customWidth="1"/>
    <col min="9225" max="9225" width="16.42578125" style="140" customWidth="1"/>
    <col min="9226" max="9226" width="16.28515625" style="140" customWidth="1"/>
    <col min="9227" max="9229" width="0" style="140" hidden="1" customWidth="1"/>
    <col min="9230" max="9230" width="18.5703125" style="140" customWidth="1"/>
    <col min="9231" max="9231" width="20.5703125" style="140" customWidth="1"/>
    <col min="9232" max="9233" width="0" style="140" hidden="1" customWidth="1"/>
    <col min="9234" max="9234" width="26.140625" style="140" customWidth="1"/>
    <col min="9235" max="9235" width="15.5703125" style="140" customWidth="1"/>
    <col min="9236" max="9236" width="19.42578125" style="140" customWidth="1"/>
    <col min="9237" max="9477" width="9.140625" style="140"/>
    <col min="9478" max="9479" width="22.28515625" style="140" customWidth="1"/>
    <col min="9480" max="9480" width="5.28515625" style="140" customWidth="1"/>
    <col min="9481" max="9481" width="16.42578125" style="140" customWidth="1"/>
    <col min="9482" max="9482" width="16.28515625" style="140" customWidth="1"/>
    <col min="9483" max="9485" width="0" style="140" hidden="1" customWidth="1"/>
    <col min="9486" max="9486" width="18.5703125" style="140" customWidth="1"/>
    <col min="9487" max="9487" width="20.5703125" style="140" customWidth="1"/>
    <col min="9488" max="9489" width="0" style="140" hidden="1" customWidth="1"/>
    <col min="9490" max="9490" width="26.140625" style="140" customWidth="1"/>
    <col min="9491" max="9491" width="15.5703125" style="140" customWidth="1"/>
    <col min="9492" max="9492" width="19.42578125" style="140" customWidth="1"/>
    <col min="9493" max="9733" width="9.140625" style="140"/>
    <col min="9734" max="9735" width="22.28515625" style="140" customWidth="1"/>
    <col min="9736" max="9736" width="5.28515625" style="140" customWidth="1"/>
    <col min="9737" max="9737" width="16.42578125" style="140" customWidth="1"/>
    <col min="9738" max="9738" width="16.28515625" style="140" customWidth="1"/>
    <col min="9739" max="9741" width="0" style="140" hidden="1" customWidth="1"/>
    <col min="9742" max="9742" width="18.5703125" style="140" customWidth="1"/>
    <col min="9743" max="9743" width="20.5703125" style="140" customWidth="1"/>
    <col min="9744" max="9745" width="0" style="140" hidden="1" customWidth="1"/>
    <col min="9746" max="9746" width="26.140625" style="140" customWidth="1"/>
    <col min="9747" max="9747" width="15.5703125" style="140" customWidth="1"/>
    <col min="9748" max="9748" width="19.42578125" style="140" customWidth="1"/>
    <col min="9749" max="9989" width="9.140625" style="140"/>
    <col min="9990" max="9991" width="22.28515625" style="140" customWidth="1"/>
    <col min="9992" max="9992" width="5.28515625" style="140" customWidth="1"/>
    <col min="9993" max="9993" width="16.42578125" style="140" customWidth="1"/>
    <col min="9994" max="9994" width="16.28515625" style="140" customWidth="1"/>
    <col min="9995" max="9997" width="0" style="140" hidden="1" customWidth="1"/>
    <col min="9998" max="9998" width="18.5703125" style="140" customWidth="1"/>
    <col min="9999" max="9999" width="20.5703125" style="140" customWidth="1"/>
    <col min="10000" max="10001" width="0" style="140" hidden="1" customWidth="1"/>
    <col min="10002" max="10002" width="26.140625" style="140" customWidth="1"/>
    <col min="10003" max="10003" width="15.5703125" style="140" customWidth="1"/>
    <col min="10004" max="10004" width="19.42578125" style="140" customWidth="1"/>
    <col min="10005" max="10245" width="9.140625" style="140"/>
    <col min="10246" max="10247" width="22.28515625" style="140" customWidth="1"/>
    <col min="10248" max="10248" width="5.28515625" style="140" customWidth="1"/>
    <col min="10249" max="10249" width="16.42578125" style="140" customWidth="1"/>
    <col min="10250" max="10250" width="16.28515625" style="140" customWidth="1"/>
    <col min="10251" max="10253" width="0" style="140" hidden="1" customWidth="1"/>
    <col min="10254" max="10254" width="18.5703125" style="140" customWidth="1"/>
    <col min="10255" max="10255" width="20.5703125" style="140" customWidth="1"/>
    <col min="10256" max="10257" width="0" style="140" hidden="1" customWidth="1"/>
    <col min="10258" max="10258" width="26.140625" style="140" customWidth="1"/>
    <col min="10259" max="10259" width="15.5703125" style="140" customWidth="1"/>
    <col min="10260" max="10260" width="19.42578125" style="140" customWidth="1"/>
    <col min="10261" max="10501" width="9.140625" style="140"/>
    <col min="10502" max="10503" width="22.28515625" style="140" customWidth="1"/>
    <col min="10504" max="10504" width="5.28515625" style="140" customWidth="1"/>
    <col min="10505" max="10505" width="16.42578125" style="140" customWidth="1"/>
    <col min="10506" max="10506" width="16.28515625" style="140" customWidth="1"/>
    <col min="10507" max="10509" width="0" style="140" hidden="1" customWidth="1"/>
    <col min="10510" max="10510" width="18.5703125" style="140" customWidth="1"/>
    <col min="10511" max="10511" width="20.5703125" style="140" customWidth="1"/>
    <col min="10512" max="10513" width="0" style="140" hidden="1" customWidth="1"/>
    <col min="10514" max="10514" width="26.140625" style="140" customWidth="1"/>
    <col min="10515" max="10515" width="15.5703125" style="140" customWidth="1"/>
    <col min="10516" max="10516" width="19.42578125" style="140" customWidth="1"/>
    <col min="10517" max="10757" width="9.140625" style="140"/>
    <col min="10758" max="10759" width="22.28515625" style="140" customWidth="1"/>
    <col min="10760" max="10760" width="5.28515625" style="140" customWidth="1"/>
    <col min="10761" max="10761" width="16.42578125" style="140" customWidth="1"/>
    <col min="10762" max="10762" width="16.28515625" style="140" customWidth="1"/>
    <col min="10763" max="10765" width="0" style="140" hidden="1" customWidth="1"/>
    <col min="10766" max="10766" width="18.5703125" style="140" customWidth="1"/>
    <col min="10767" max="10767" width="20.5703125" style="140" customWidth="1"/>
    <col min="10768" max="10769" width="0" style="140" hidden="1" customWidth="1"/>
    <col min="10770" max="10770" width="26.140625" style="140" customWidth="1"/>
    <col min="10771" max="10771" width="15.5703125" style="140" customWidth="1"/>
    <col min="10772" max="10772" width="19.42578125" style="140" customWidth="1"/>
    <col min="10773" max="11013" width="9.140625" style="140"/>
    <col min="11014" max="11015" width="22.28515625" style="140" customWidth="1"/>
    <col min="11016" max="11016" width="5.28515625" style="140" customWidth="1"/>
    <col min="11017" max="11017" width="16.42578125" style="140" customWidth="1"/>
    <col min="11018" max="11018" width="16.28515625" style="140" customWidth="1"/>
    <col min="11019" max="11021" width="0" style="140" hidden="1" customWidth="1"/>
    <col min="11022" max="11022" width="18.5703125" style="140" customWidth="1"/>
    <col min="11023" max="11023" width="20.5703125" style="140" customWidth="1"/>
    <col min="11024" max="11025" width="0" style="140" hidden="1" customWidth="1"/>
    <col min="11026" max="11026" width="26.140625" style="140" customWidth="1"/>
    <col min="11027" max="11027" width="15.5703125" style="140" customWidth="1"/>
    <col min="11028" max="11028" width="19.42578125" style="140" customWidth="1"/>
    <col min="11029" max="11269" width="9.140625" style="140"/>
    <col min="11270" max="11271" width="22.28515625" style="140" customWidth="1"/>
    <col min="11272" max="11272" width="5.28515625" style="140" customWidth="1"/>
    <col min="11273" max="11273" width="16.42578125" style="140" customWidth="1"/>
    <col min="11274" max="11274" width="16.28515625" style="140" customWidth="1"/>
    <col min="11275" max="11277" width="0" style="140" hidden="1" customWidth="1"/>
    <col min="11278" max="11278" width="18.5703125" style="140" customWidth="1"/>
    <col min="11279" max="11279" width="20.5703125" style="140" customWidth="1"/>
    <col min="11280" max="11281" width="0" style="140" hidden="1" customWidth="1"/>
    <col min="11282" max="11282" width="26.140625" style="140" customWidth="1"/>
    <col min="11283" max="11283" width="15.5703125" style="140" customWidth="1"/>
    <col min="11284" max="11284" width="19.42578125" style="140" customWidth="1"/>
    <col min="11285" max="11525" width="9.140625" style="140"/>
    <col min="11526" max="11527" width="22.28515625" style="140" customWidth="1"/>
    <col min="11528" max="11528" width="5.28515625" style="140" customWidth="1"/>
    <col min="11529" max="11529" width="16.42578125" style="140" customWidth="1"/>
    <col min="11530" max="11530" width="16.28515625" style="140" customWidth="1"/>
    <col min="11531" max="11533" width="0" style="140" hidden="1" customWidth="1"/>
    <col min="11534" max="11534" width="18.5703125" style="140" customWidth="1"/>
    <col min="11535" max="11535" width="20.5703125" style="140" customWidth="1"/>
    <col min="11536" max="11537" width="0" style="140" hidden="1" customWidth="1"/>
    <col min="11538" max="11538" width="26.140625" style="140" customWidth="1"/>
    <col min="11539" max="11539" width="15.5703125" style="140" customWidth="1"/>
    <col min="11540" max="11540" width="19.42578125" style="140" customWidth="1"/>
    <col min="11541" max="11781" width="9.140625" style="140"/>
    <col min="11782" max="11783" width="22.28515625" style="140" customWidth="1"/>
    <col min="11784" max="11784" width="5.28515625" style="140" customWidth="1"/>
    <col min="11785" max="11785" width="16.42578125" style="140" customWidth="1"/>
    <col min="11786" max="11786" width="16.28515625" style="140" customWidth="1"/>
    <col min="11787" max="11789" width="0" style="140" hidden="1" customWidth="1"/>
    <col min="11790" max="11790" width="18.5703125" style="140" customWidth="1"/>
    <col min="11791" max="11791" width="20.5703125" style="140" customWidth="1"/>
    <col min="11792" max="11793" width="0" style="140" hidden="1" customWidth="1"/>
    <col min="11794" max="11794" width="26.140625" style="140" customWidth="1"/>
    <col min="11795" max="11795" width="15.5703125" style="140" customWidth="1"/>
    <col min="11796" max="11796" width="19.42578125" style="140" customWidth="1"/>
    <col min="11797" max="12037" width="9.140625" style="140"/>
    <col min="12038" max="12039" width="22.28515625" style="140" customWidth="1"/>
    <col min="12040" max="12040" width="5.28515625" style="140" customWidth="1"/>
    <col min="12041" max="12041" width="16.42578125" style="140" customWidth="1"/>
    <col min="12042" max="12042" width="16.28515625" style="140" customWidth="1"/>
    <col min="12043" max="12045" width="0" style="140" hidden="1" customWidth="1"/>
    <col min="12046" max="12046" width="18.5703125" style="140" customWidth="1"/>
    <col min="12047" max="12047" width="20.5703125" style="140" customWidth="1"/>
    <col min="12048" max="12049" width="0" style="140" hidden="1" customWidth="1"/>
    <col min="12050" max="12050" width="26.140625" style="140" customWidth="1"/>
    <col min="12051" max="12051" width="15.5703125" style="140" customWidth="1"/>
    <col min="12052" max="12052" width="19.42578125" style="140" customWidth="1"/>
    <col min="12053" max="12293" width="9.140625" style="140"/>
    <col min="12294" max="12295" width="22.28515625" style="140" customWidth="1"/>
    <col min="12296" max="12296" width="5.28515625" style="140" customWidth="1"/>
    <col min="12297" max="12297" width="16.42578125" style="140" customWidth="1"/>
    <col min="12298" max="12298" width="16.28515625" style="140" customWidth="1"/>
    <col min="12299" max="12301" width="0" style="140" hidden="1" customWidth="1"/>
    <col min="12302" max="12302" width="18.5703125" style="140" customWidth="1"/>
    <col min="12303" max="12303" width="20.5703125" style="140" customWidth="1"/>
    <col min="12304" max="12305" width="0" style="140" hidden="1" customWidth="1"/>
    <col min="12306" max="12306" width="26.140625" style="140" customWidth="1"/>
    <col min="12307" max="12307" width="15.5703125" style="140" customWidth="1"/>
    <col min="12308" max="12308" width="19.42578125" style="140" customWidth="1"/>
    <col min="12309" max="12549" width="9.140625" style="140"/>
    <col min="12550" max="12551" width="22.28515625" style="140" customWidth="1"/>
    <col min="12552" max="12552" width="5.28515625" style="140" customWidth="1"/>
    <col min="12553" max="12553" width="16.42578125" style="140" customWidth="1"/>
    <col min="12554" max="12554" width="16.28515625" style="140" customWidth="1"/>
    <col min="12555" max="12557" width="0" style="140" hidden="1" customWidth="1"/>
    <col min="12558" max="12558" width="18.5703125" style="140" customWidth="1"/>
    <col min="12559" max="12559" width="20.5703125" style="140" customWidth="1"/>
    <col min="12560" max="12561" width="0" style="140" hidden="1" customWidth="1"/>
    <col min="12562" max="12562" width="26.140625" style="140" customWidth="1"/>
    <col min="12563" max="12563" width="15.5703125" style="140" customWidth="1"/>
    <col min="12564" max="12564" width="19.42578125" style="140" customWidth="1"/>
    <col min="12565" max="12805" width="9.140625" style="140"/>
    <col min="12806" max="12807" width="22.28515625" style="140" customWidth="1"/>
    <col min="12808" max="12808" width="5.28515625" style="140" customWidth="1"/>
    <col min="12809" max="12809" width="16.42578125" style="140" customWidth="1"/>
    <col min="12810" max="12810" width="16.28515625" style="140" customWidth="1"/>
    <col min="12811" max="12813" width="0" style="140" hidden="1" customWidth="1"/>
    <col min="12814" max="12814" width="18.5703125" style="140" customWidth="1"/>
    <col min="12815" max="12815" width="20.5703125" style="140" customWidth="1"/>
    <col min="12816" max="12817" width="0" style="140" hidden="1" customWidth="1"/>
    <col min="12818" max="12818" width="26.140625" style="140" customWidth="1"/>
    <col min="12819" max="12819" width="15.5703125" style="140" customWidth="1"/>
    <col min="12820" max="12820" width="19.42578125" style="140" customWidth="1"/>
    <col min="12821" max="13061" width="9.140625" style="140"/>
    <col min="13062" max="13063" width="22.28515625" style="140" customWidth="1"/>
    <col min="13064" max="13064" width="5.28515625" style="140" customWidth="1"/>
    <col min="13065" max="13065" width="16.42578125" style="140" customWidth="1"/>
    <col min="13066" max="13066" width="16.28515625" style="140" customWidth="1"/>
    <col min="13067" max="13069" width="0" style="140" hidden="1" customWidth="1"/>
    <col min="13070" max="13070" width="18.5703125" style="140" customWidth="1"/>
    <col min="13071" max="13071" width="20.5703125" style="140" customWidth="1"/>
    <col min="13072" max="13073" width="0" style="140" hidden="1" customWidth="1"/>
    <col min="13074" max="13074" width="26.140625" style="140" customWidth="1"/>
    <col min="13075" max="13075" width="15.5703125" style="140" customWidth="1"/>
    <col min="13076" max="13076" width="19.42578125" style="140" customWidth="1"/>
    <col min="13077" max="13317" width="9.140625" style="140"/>
    <col min="13318" max="13319" width="22.28515625" style="140" customWidth="1"/>
    <col min="13320" max="13320" width="5.28515625" style="140" customWidth="1"/>
    <col min="13321" max="13321" width="16.42578125" style="140" customWidth="1"/>
    <col min="13322" max="13322" width="16.28515625" style="140" customWidth="1"/>
    <col min="13323" max="13325" width="0" style="140" hidden="1" customWidth="1"/>
    <col min="13326" max="13326" width="18.5703125" style="140" customWidth="1"/>
    <col min="13327" max="13327" width="20.5703125" style="140" customWidth="1"/>
    <col min="13328" max="13329" width="0" style="140" hidden="1" customWidth="1"/>
    <col min="13330" max="13330" width="26.140625" style="140" customWidth="1"/>
    <col min="13331" max="13331" width="15.5703125" style="140" customWidth="1"/>
    <col min="13332" max="13332" width="19.42578125" style="140" customWidth="1"/>
    <col min="13333" max="13573" width="9.140625" style="140"/>
    <col min="13574" max="13575" width="22.28515625" style="140" customWidth="1"/>
    <col min="13576" max="13576" width="5.28515625" style="140" customWidth="1"/>
    <col min="13577" max="13577" width="16.42578125" style="140" customWidth="1"/>
    <col min="13578" max="13578" width="16.28515625" style="140" customWidth="1"/>
    <col min="13579" max="13581" width="0" style="140" hidden="1" customWidth="1"/>
    <col min="13582" max="13582" width="18.5703125" style="140" customWidth="1"/>
    <col min="13583" max="13583" width="20.5703125" style="140" customWidth="1"/>
    <col min="13584" max="13585" width="0" style="140" hidden="1" customWidth="1"/>
    <col min="13586" max="13586" width="26.140625" style="140" customWidth="1"/>
    <col min="13587" max="13587" width="15.5703125" style="140" customWidth="1"/>
    <col min="13588" max="13588" width="19.42578125" style="140" customWidth="1"/>
    <col min="13589" max="13829" width="9.140625" style="140"/>
    <col min="13830" max="13831" width="22.28515625" style="140" customWidth="1"/>
    <col min="13832" max="13832" width="5.28515625" style="140" customWidth="1"/>
    <col min="13833" max="13833" width="16.42578125" style="140" customWidth="1"/>
    <col min="13834" max="13834" width="16.28515625" style="140" customWidth="1"/>
    <col min="13835" max="13837" width="0" style="140" hidden="1" customWidth="1"/>
    <col min="13838" max="13838" width="18.5703125" style="140" customWidth="1"/>
    <col min="13839" max="13839" width="20.5703125" style="140" customWidth="1"/>
    <col min="13840" max="13841" width="0" style="140" hidden="1" customWidth="1"/>
    <col min="13842" max="13842" width="26.140625" style="140" customWidth="1"/>
    <col min="13843" max="13843" width="15.5703125" style="140" customWidth="1"/>
    <col min="13844" max="13844" width="19.42578125" style="140" customWidth="1"/>
    <col min="13845" max="14085" width="9.140625" style="140"/>
    <col min="14086" max="14087" width="22.28515625" style="140" customWidth="1"/>
    <col min="14088" max="14088" width="5.28515625" style="140" customWidth="1"/>
    <col min="14089" max="14089" width="16.42578125" style="140" customWidth="1"/>
    <col min="14090" max="14090" width="16.28515625" style="140" customWidth="1"/>
    <col min="14091" max="14093" width="0" style="140" hidden="1" customWidth="1"/>
    <col min="14094" max="14094" width="18.5703125" style="140" customWidth="1"/>
    <col min="14095" max="14095" width="20.5703125" style="140" customWidth="1"/>
    <col min="14096" max="14097" width="0" style="140" hidden="1" customWidth="1"/>
    <col min="14098" max="14098" width="26.140625" style="140" customWidth="1"/>
    <col min="14099" max="14099" width="15.5703125" style="140" customWidth="1"/>
    <col min="14100" max="14100" width="19.42578125" style="140" customWidth="1"/>
    <col min="14101" max="14341" width="9.140625" style="140"/>
    <col min="14342" max="14343" width="22.28515625" style="140" customWidth="1"/>
    <col min="14344" max="14344" width="5.28515625" style="140" customWidth="1"/>
    <col min="14345" max="14345" width="16.42578125" style="140" customWidth="1"/>
    <col min="14346" max="14346" width="16.28515625" style="140" customWidth="1"/>
    <col min="14347" max="14349" width="0" style="140" hidden="1" customWidth="1"/>
    <col min="14350" max="14350" width="18.5703125" style="140" customWidth="1"/>
    <col min="14351" max="14351" width="20.5703125" style="140" customWidth="1"/>
    <col min="14352" max="14353" width="0" style="140" hidden="1" customWidth="1"/>
    <col min="14354" max="14354" width="26.140625" style="140" customWidth="1"/>
    <col min="14355" max="14355" width="15.5703125" style="140" customWidth="1"/>
    <col min="14356" max="14356" width="19.42578125" style="140" customWidth="1"/>
    <col min="14357" max="14597" width="9.140625" style="140"/>
    <col min="14598" max="14599" width="22.28515625" style="140" customWidth="1"/>
    <col min="14600" max="14600" width="5.28515625" style="140" customWidth="1"/>
    <col min="14601" max="14601" width="16.42578125" style="140" customWidth="1"/>
    <col min="14602" max="14602" width="16.28515625" style="140" customWidth="1"/>
    <col min="14603" max="14605" width="0" style="140" hidden="1" customWidth="1"/>
    <col min="14606" max="14606" width="18.5703125" style="140" customWidth="1"/>
    <col min="14607" max="14607" width="20.5703125" style="140" customWidth="1"/>
    <col min="14608" max="14609" width="0" style="140" hidden="1" customWidth="1"/>
    <col min="14610" max="14610" width="26.140625" style="140" customWidth="1"/>
    <col min="14611" max="14611" width="15.5703125" style="140" customWidth="1"/>
    <col min="14612" max="14612" width="19.42578125" style="140" customWidth="1"/>
    <col min="14613" max="14853" width="9.140625" style="140"/>
    <col min="14854" max="14855" width="22.28515625" style="140" customWidth="1"/>
    <col min="14856" max="14856" width="5.28515625" style="140" customWidth="1"/>
    <col min="14857" max="14857" width="16.42578125" style="140" customWidth="1"/>
    <col min="14858" max="14858" width="16.28515625" style="140" customWidth="1"/>
    <col min="14859" max="14861" width="0" style="140" hidden="1" customWidth="1"/>
    <col min="14862" max="14862" width="18.5703125" style="140" customWidth="1"/>
    <col min="14863" max="14863" width="20.5703125" style="140" customWidth="1"/>
    <col min="14864" max="14865" width="0" style="140" hidden="1" customWidth="1"/>
    <col min="14866" max="14866" width="26.140625" style="140" customWidth="1"/>
    <col min="14867" max="14867" width="15.5703125" style="140" customWidth="1"/>
    <col min="14868" max="14868" width="19.42578125" style="140" customWidth="1"/>
    <col min="14869" max="15109" width="9.140625" style="140"/>
    <col min="15110" max="15111" width="22.28515625" style="140" customWidth="1"/>
    <col min="15112" max="15112" width="5.28515625" style="140" customWidth="1"/>
    <col min="15113" max="15113" width="16.42578125" style="140" customWidth="1"/>
    <col min="15114" max="15114" width="16.28515625" style="140" customWidth="1"/>
    <col min="15115" max="15117" width="0" style="140" hidden="1" customWidth="1"/>
    <col min="15118" max="15118" width="18.5703125" style="140" customWidth="1"/>
    <col min="15119" max="15119" width="20.5703125" style="140" customWidth="1"/>
    <col min="15120" max="15121" width="0" style="140" hidden="1" customWidth="1"/>
    <col min="15122" max="15122" width="26.140625" style="140" customWidth="1"/>
    <col min="15123" max="15123" width="15.5703125" style="140" customWidth="1"/>
    <col min="15124" max="15124" width="19.42578125" style="140" customWidth="1"/>
    <col min="15125" max="15365" width="9.140625" style="140"/>
    <col min="15366" max="15367" width="22.28515625" style="140" customWidth="1"/>
    <col min="15368" max="15368" width="5.28515625" style="140" customWidth="1"/>
    <col min="15369" max="15369" width="16.42578125" style="140" customWidth="1"/>
    <col min="15370" max="15370" width="16.28515625" style="140" customWidth="1"/>
    <col min="15371" max="15373" width="0" style="140" hidden="1" customWidth="1"/>
    <col min="15374" max="15374" width="18.5703125" style="140" customWidth="1"/>
    <col min="15375" max="15375" width="20.5703125" style="140" customWidth="1"/>
    <col min="15376" max="15377" width="0" style="140" hidden="1" customWidth="1"/>
    <col min="15378" max="15378" width="26.140625" style="140" customWidth="1"/>
    <col min="15379" max="15379" width="15.5703125" style="140" customWidth="1"/>
    <col min="15380" max="15380" width="19.42578125" style="140" customWidth="1"/>
    <col min="15381" max="15621" width="9.140625" style="140"/>
    <col min="15622" max="15623" width="22.28515625" style="140" customWidth="1"/>
    <col min="15624" max="15624" width="5.28515625" style="140" customWidth="1"/>
    <col min="15625" max="15625" width="16.42578125" style="140" customWidth="1"/>
    <col min="15626" max="15626" width="16.28515625" style="140" customWidth="1"/>
    <col min="15627" max="15629" width="0" style="140" hidden="1" customWidth="1"/>
    <col min="15630" max="15630" width="18.5703125" style="140" customWidth="1"/>
    <col min="15631" max="15631" width="20.5703125" style="140" customWidth="1"/>
    <col min="15632" max="15633" width="0" style="140" hidden="1" customWidth="1"/>
    <col min="15634" max="15634" width="26.140625" style="140" customWidth="1"/>
    <col min="15635" max="15635" width="15.5703125" style="140" customWidth="1"/>
    <col min="15636" max="15636" width="19.42578125" style="140" customWidth="1"/>
    <col min="15637" max="15877" width="9.140625" style="140"/>
    <col min="15878" max="15879" width="22.28515625" style="140" customWidth="1"/>
    <col min="15880" max="15880" width="5.28515625" style="140" customWidth="1"/>
    <col min="15881" max="15881" width="16.42578125" style="140" customWidth="1"/>
    <col min="15882" max="15882" width="16.28515625" style="140" customWidth="1"/>
    <col min="15883" max="15885" width="0" style="140" hidden="1" customWidth="1"/>
    <col min="15886" max="15886" width="18.5703125" style="140" customWidth="1"/>
    <col min="15887" max="15887" width="20.5703125" style="140" customWidth="1"/>
    <col min="15888" max="15889" width="0" style="140" hidden="1" customWidth="1"/>
    <col min="15890" max="15890" width="26.140625" style="140" customWidth="1"/>
    <col min="15891" max="15891" width="15.5703125" style="140" customWidth="1"/>
    <col min="15892" max="15892" width="19.42578125" style="140" customWidth="1"/>
    <col min="15893" max="16133" width="9.140625" style="140"/>
    <col min="16134" max="16135" width="22.28515625" style="140" customWidth="1"/>
    <col min="16136" max="16136" width="5.28515625" style="140" customWidth="1"/>
    <col min="16137" max="16137" width="16.42578125" style="140" customWidth="1"/>
    <col min="16138" max="16138" width="16.28515625" style="140" customWidth="1"/>
    <col min="16139" max="16141" width="0" style="140" hidden="1" customWidth="1"/>
    <col min="16142" max="16142" width="18.5703125" style="140" customWidth="1"/>
    <col min="16143" max="16143" width="20.5703125" style="140" customWidth="1"/>
    <col min="16144" max="16145" width="0" style="140" hidden="1" customWidth="1"/>
    <col min="16146" max="16146" width="26.140625" style="140" customWidth="1"/>
    <col min="16147" max="16147" width="15.5703125" style="140" customWidth="1"/>
    <col min="16148" max="16148" width="19.42578125" style="140" customWidth="1"/>
    <col min="16149" max="16384" width="9.140625" style="140"/>
  </cols>
  <sheetData>
    <row r="1" spans="1:21" ht="15.75" hidden="1" customHeight="1" x14ac:dyDescent="0.25">
      <c r="A1" s="1637"/>
      <c r="B1" s="1637"/>
      <c r="C1" s="1637"/>
      <c r="D1" s="1637"/>
      <c r="E1" s="1637"/>
      <c r="F1" s="229"/>
      <c r="G1" s="229"/>
      <c r="H1" s="229"/>
      <c r="I1" s="229"/>
    </row>
    <row r="2" spans="1:21" s="135" customFormat="1" ht="22.9" customHeight="1" x14ac:dyDescent="0.35">
      <c r="A2" s="1876" t="s">
        <v>1436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6"/>
      <c r="R2" s="1876"/>
      <c r="S2" s="1876"/>
      <c r="T2" s="1876"/>
    </row>
    <row r="3" spans="1:21" s="135" customFormat="1" ht="22.9" customHeight="1" x14ac:dyDescent="0.35">
      <c r="A3" s="1824" t="s">
        <v>1612</v>
      </c>
      <c r="B3" s="1824"/>
      <c r="C3" s="1824"/>
      <c r="D3" s="1824"/>
      <c r="E3" s="182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</row>
    <row r="4" spans="1:21" s="135" customFormat="1" ht="23.25" customHeight="1" x14ac:dyDescent="0.35">
      <c r="A4" s="1877" t="s">
        <v>0</v>
      </c>
      <c r="B4" s="1816" t="s">
        <v>1361</v>
      </c>
      <c r="C4" s="1816" t="s">
        <v>1362</v>
      </c>
      <c r="D4" s="1809" t="s">
        <v>112</v>
      </c>
      <c r="E4" s="1878" t="s">
        <v>179</v>
      </c>
      <c r="F4" s="1869" t="s">
        <v>5</v>
      </c>
      <c r="G4" s="1869" t="s">
        <v>6</v>
      </c>
      <c r="H4" s="1869" t="s">
        <v>7</v>
      </c>
      <c r="I4" s="1869" t="s">
        <v>8</v>
      </c>
      <c r="J4" s="1885" t="s">
        <v>1363</v>
      </c>
      <c r="K4" s="136"/>
      <c r="L4" s="1837" t="s">
        <v>328</v>
      </c>
      <c r="M4" s="1838"/>
      <c r="N4" s="1885" t="s">
        <v>329</v>
      </c>
      <c r="O4" s="1827" t="s">
        <v>330</v>
      </c>
      <c r="P4" s="1881" t="s">
        <v>500</v>
      </c>
      <c r="Q4" s="1883" t="s">
        <v>332</v>
      </c>
      <c r="R4" s="1885" t="s">
        <v>333</v>
      </c>
      <c r="S4" s="1816" t="s">
        <v>11</v>
      </c>
      <c r="T4" s="1816" t="s">
        <v>498</v>
      </c>
      <c r="U4" s="1819" t="s">
        <v>10</v>
      </c>
    </row>
    <row r="5" spans="1:21" ht="47.25" x14ac:dyDescent="0.25">
      <c r="A5" s="1877"/>
      <c r="B5" s="1816"/>
      <c r="C5" s="1816"/>
      <c r="D5" s="1809"/>
      <c r="E5" s="1878"/>
      <c r="F5" s="1870"/>
      <c r="G5" s="1870"/>
      <c r="H5" s="1870"/>
      <c r="I5" s="1870"/>
      <c r="J5" s="1886"/>
      <c r="K5" s="137" t="s">
        <v>334</v>
      </c>
      <c r="L5" s="138" t="s">
        <v>335</v>
      </c>
      <c r="M5" s="139" t="s">
        <v>330</v>
      </c>
      <c r="N5" s="1886"/>
      <c r="O5" s="1828"/>
      <c r="P5" s="1882"/>
      <c r="Q5" s="1884"/>
      <c r="R5" s="1886"/>
      <c r="S5" s="1816"/>
      <c r="T5" s="1816"/>
      <c r="U5" s="1819"/>
    </row>
    <row r="6" spans="1:21" ht="47.25" x14ac:dyDescent="0.25">
      <c r="A6" s="635">
        <v>1</v>
      </c>
      <c r="B6" s="601" t="s">
        <v>1438</v>
      </c>
      <c r="C6" s="601"/>
      <c r="D6" s="636">
        <v>1</v>
      </c>
      <c r="E6" s="330">
        <v>179.6</v>
      </c>
      <c r="F6" s="688" t="s">
        <v>28</v>
      </c>
      <c r="G6" s="330"/>
      <c r="H6" s="330"/>
      <c r="I6" s="330"/>
      <c r="J6" s="150" t="s">
        <v>339</v>
      </c>
      <c r="K6" s="696"/>
      <c r="L6" s="152"/>
      <c r="M6" s="152"/>
      <c r="N6" s="652">
        <v>59855</v>
      </c>
      <c r="O6" s="652">
        <v>10750000</v>
      </c>
      <c r="P6" s="697"/>
      <c r="Q6" s="698"/>
      <c r="R6" s="601" t="s">
        <v>1439</v>
      </c>
      <c r="S6" s="473" t="s">
        <v>1572</v>
      </c>
      <c r="T6" s="638"/>
      <c r="U6" s="635">
        <v>2</v>
      </c>
    </row>
    <row r="7" spans="1:21" ht="47.25" x14ac:dyDescent="0.25">
      <c r="A7" s="635">
        <f>A6+1</f>
        <v>2</v>
      </c>
      <c r="B7" s="601" t="s">
        <v>1440</v>
      </c>
      <c r="C7" s="601"/>
      <c r="D7" s="636">
        <v>1</v>
      </c>
      <c r="E7" s="330">
        <v>45.900000000000006</v>
      </c>
      <c r="F7" s="688" t="s">
        <v>28</v>
      </c>
      <c r="G7" s="330"/>
      <c r="H7" s="330"/>
      <c r="I7" s="330"/>
      <c r="J7" s="150"/>
      <c r="K7" s="696"/>
      <c r="L7" s="152"/>
      <c r="M7" s="152"/>
      <c r="N7" s="652"/>
      <c r="O7" s="652"/>
      <c r="P7" s="697"/>
      <c r="Q7" s="698"/>
      <c r="R7" s="601"/>
      <c r="S7" s="473" t="s">
        <v>1572</v>
      </c>
      <c r="T7" s="638"/>
      <c r="U7" s="635">
        <v>2</v>
      </c>
    </row>
    <row r="8" spans="1:21" ht="40.9" customHeight="1" x14ac:dyDescent="0.35">
      <c r="A8" s="639"/>
      <c r="B8" s="699" t="s">
        <v>1441</v>
      </c>
      <c r="C8" s="699"/>
      <c r="D8" s="641"/>
      <c r="E8" s="679">
        <f>SUM(E6:E7)</f>
        <v>225.5</v>
      </c>
      <c r="F8" s="642"/>
      <c r="G8" s="642"/>
      <c r="H8" s="642"/>
      <c r="I8" s="642"/>
      <c r="J8" s="699"/>
      <c r="K8" s="700"/>
      <c r="L8" s="644"/>
      <c r="M8" s="644"/>
      <c r="N8" s="701"/>
      <c r="O8" s="679">
        <f>O6</f>
        <v>10750000</v>
      </c>
      <c r="P8" s="702"/>
      <c r="Q8" s="701"/>
      <c r="R8" s="699"/>
      <c r="S8" s="703"/>
      <c r="T8" s="649"/>
      <c r="U8" s="773"/>
    </row>
    <row r="9" spans="1:21" ht="47.25" x14ac:dyDescent="0.25">
      <c r="A9" s="635">
        <f>A7+1</f>
        <v>3</v>
      </c>
      <c r="B9" s="601" t="s">
        <v>1442</v>
      </c>
      <c r="C9" s="601"/>
      <c r="D9" s="636">
        <v>2</v>
      </c>
      <c r="E9" s="330">
        <f>450-12.9</f>
        <v>437.1</v>
      </c>
      <c r="F9" s="688" t="s">
        <v>28</v>
      </c>
      <c r="G9" s="330"/>
      <c r="H9" s="330"/>
      <c r="I9" s="330"/>
      <c r="J9" s="150" t="s">
        <v>339</v>
      </c>
      <c r="K9" s="651"/>
      <c r="L9" s="139"/>
      <c r="M9" s="139"/>
      <c r="N9" s="652">
        <v>59941</v>
      </c>
      <c r="O9" s="652">
        <v>26200000</v>
      </c>
      <c r="P9" s="653"/>
      <c r="Q9" s="653"/>
      <c r="R9" s="652" t="s">
        <v>1443</v>
      </c>
      <c r="S9" s="473" t="s">
        <v>1572</v>
      </c>
      <c r="T9" s="601"/>
      <c r="U9" s="635">
        <v>2</v>
      </c>
    </row>
    <row r="10" spans="1:21" ht="47.25" x14ac:dyDescent="0.25">
      <c r="A10" s="635">
        <f>A9+1</f>
        <v>4</v>
      </c>
      <c r="B10" s="601" t="s">
        <v>1444</v>
      </c>
      <c r="C10" s="601"/>
      <c r="D10" s="636">
        <v>2</v>
      </c>
      <c r="E10" s="330">
        <v>261.3</v>
      </c>
      <c r="F10" s="688" t="s">
        <v>28</v>
      </c>
      <c r="G10" s="330"/>
      <c r="H10" s="330"/>
      <c r="I10" s="330"/>
      <c r="J10" s="150" t="s">
        <v>339</v>
      </c>
      <c r="K10" s="651"/>
      <c r="L10" s="139"/>
      <c r="M10" s="139"/>
      <c r="N10" s="652">
        <v>59893</v>
      </c>
      <c r="O10" s="652">
        <v>15650000</v>
      </c>
      <c r="P10" s="653"/>
      <c r="Q10" s="653"/>
      <c r="R10" s="652" t="s">
        <v>1443</v>
      </c>
      <c r="S10" s="473" t="s">
        <v>1572</v>
      </c>
      <c r="T10" s="704"/>
      <c r="U10" s="635">
        <v>2</v>
      </c>
    </row>
    <row r="11" spans="1:21" ht="47.25" x14ac:dyDescent="0.25">
      <c r="A11" s="635">
        <v>5</v>
      </c>
      <c r="B11" s="601" t="s">
        <v>1445</v>
      </c>
      <c r="C11" s="601"/>
      <c r="D11" s="636">
        <v>2</v>
      </c>
      <c r="E11" s="330">
        <v>12.9</v>
      </c>
      <c r="F11" s="688" t="s">
        <v>28</v>
      </c>
      <c r="G11" s="330"/>
      <c r="H11" s="330"/>
      <c r="I11" s="330"/>
      <c r="J11" s="601"/>
      <c r="K11" s="651"/>
      <c r="L11" s="139"/>
      <c r="M11" s="139"/>
      <c r="N11" s="652"/>
      <c r="O11" s="652"/>
      <c r="P11" s="653"/>
      <c r="Q11" s="653"/>
      <c r="R11" s="652"/>
      <c r="S11" s="473" t="s">
        <v>1572</v>
      </c>
      <c r="T11" s="704"/>
      <c r="U11" s="635">
        <v>2</v>
      </c>
    </row>
    <row r="12" spans="1:21" ht="40.9" customHeight="1" x14ac:dyDescent="0.35">
      <c r="A12" s="639"/>
      <c r="B12" s="699" t="s">
        <v>1446</v>
      </c>
      <c r="C12" s="699"/>
      <c r="D12" s="641"/>
      <c r="E12" s="679">
        <f>SUM(E9:E11)</f>
        <v>711.30000000000007</v>
      </c>
      <c r="F12" s="642"/>
      <c r="G12" s="642"/>
      <c r="H12" s="642"/>
      <c r="I12" s="642"/>
      <c r="J12" s="699"/>
      <c r="K12" s="700"/>
      <c r="L12" s="644"/>
      <c r="M12" s="644"/>
      <c r="N12" s="701"/>
      <c r="O12" s="679">
        <f>SUM(O9:O11)</f>
        <v>41850000</v>
      </c>
      <c r="P12" s="702"/>
      <c r="Q12" s="701"/>
      <c r="R12" s="699"/>
      <c r="S12" s="703"/>
      <c r="T12" s="649"/>
      <c r="U12" s="773"/>
    </row>
    <row r="13" spans="1:21" ht="47.25" x14ac:dyDescent="0.25">
      <c r="A13" s="635">
        <f>A11+1</f>
        <v>6</v>
      </c>
      <c r="B13" s="705" t="s">
        <v>1447</v>
      </c>
      <c r="C13" s="601"/>
      <c r="D13" s="636">
        <v>3</v>
      </c>
      <c r="E13" s="330">
        <v>279.7</v>
      </c>
      <c r="F13" s="688" t="s">
        <v>28</v>
      </c>
      <c r="G13" s="330"/>
      <c r="H13" s="330"/>
      <c r="I13" s="330"/>
      <c r="J13" s="150" t="s">
        <v>339</v>
      </c>
      <c r="K13" s="696"/>
      <c r="L13" s="706"/>
      <c r="M13" s="706"/>
      <c r="N13" s="652">
        <v>59886</v>
      </c>
      <c r="O13" s="652">
        <v>16750000</v>
      </c>
      <c r="P13" s="707"/>
      <c r="Q13" s="707"/>
      <c r="R13" s="601" t="s">
        <v>1439</v>
      </c>
      <c r="S13" s="473" t="s">
        <v>1572</v>
      </c>
      <c r="T13" s="601"/>
      <c r="U13" s="635">
        <v>2</v>
      </c>
    </row>
    <row r="14" spans="1:21" ht="47.25" x14ac:dyDescent="0.25">
      <c r="A14" s="635">
        <f>A13+1</f>
        <v>7</v>
      </c>
      <c r="B14" s="705" t="s">
        <v>1448</v>
      </c>
      <c r="C14" s="601"/>
      <c r="D14" s="636">
        <v>3</v>
      </c>
      <c r="E14" s="330">
        <v>12.8</v>
      </c>
      <c r="F14" s="688" t="s">
        <v>28</v>
      </c>
      <c r="G14" s="330"/>
      <c r="H14" s="330"/>
      <c r="I14" s="330"/>
      <c r="J14" s="601"/>
      <c r="K14" s="696"/>
      <c r="L14" s="706"/>
      <c r="M14" s="706"/>
      <c r="N14" s="652"/>
      <c r="O14" s="652"/>
      <c r="P14" s="707"/>
      <c r="Q14" s="707"/>
      <c r="R14" s="652"/>
      <c r="S14" s="473" t="s">
        <v>1572</v>
      </c>
      <c r="T14" s="601"/>
      <c r="U14" s="635">
        <v>2</v>
      </c>
    </row>
    <row r="15" spans="1:21" ht="40.9" customHeight="1" x14ac:dyDescent="0.35">
      <c r="A15" s="639"/>
      <c r="B15" s="699" t="s">
        <v>1449</v>
      </c>
      <c r="C15" s="699"/>
      <c r="D15" s="641"/>
      <c r="E15" s="679">
        <f>SUM(E13:E14)</f>
        <v>292.5</v>
      </c>
      <c r="F15" s="642"/>
      <c r="G15" s="642"/>
      <c r="H15" s="642"/>
      <c r="I15" s="642"/>
      <c r="J15" s="699"/>
      <c r="K15" s="700"/>
      <c r="L15" s="644"/>
      <c r="M15" s="644"/>
      <c r="N15" s="701"/>
      <c r="O15" s="679">
        <f>O13</f>
        <v>16750000</v>
      </c>
      <c r="P15" s="702"/>
      <c r="Q15" s="701"/>
      <c r="R15" s="699"/>
      <c r="S15" s="703"/>
      <c r="T15" s="649"/>
      <c r="U15" s="773"/>
    </row>
    <row r="16" spans="1:21" ht="47.25" x14ac:dyDescent="0.25">
      <c r="A16" s="635">
        <f>A14+1</f>
        <v>8</v>
      </c>
      <c r="B16" s="601" t="s">
        <v>1450</v>
      </c>
      <c r="C16" s="601"/>
      <c r="D16" s="636">
        <v>4</v>
      </c>
      <c r="E16" s="330">
        <v>419.5</v>
      </c>
      <c r="F16" s="688" t="s">
        <v>28</v>
      </c>
      <c r="G16" s="330"/>
      <c r="H16" s="330"/>
      <c r="I16" s="330"/>
      <c r="J16" s="150" t="s">
        <v>339</v>
      </c>
      <c r="K16" s="651"/>
      <c r="L16" s="139"/>
      <c r="M16" s="139"/>
      <c r="N16" s="652">
        <v>59952</v>
      </c>
      <c r="O16" s="652">
        <v>25150000</v>
      </c>
      <c r="P16" s="697"/>
      <c r="Q16" s="698"/>
      <c r="R16" s="601" t="s">
        <v>1439</v>
      </c>
      <c r="S16" s="473" t="s">
        <v>1572</v>
      </c>
      <c r="T16" s="601"/>
      <c r="U16" s="635">
        <v>2</v>
      </c>
    </row>
    <row r="17" spans="1:21" ht="47.25" x14ac:dyDescent="0.25">
      <c r="A17" s="635">
        <f>A16+1</f>
        <v>9</v>
      </c>
      <c r="B17" s="601" t="s">
        <v>1451</v>
      </c>
      <c r="C17" s="601"/>
      <c r="D17" s="636">
        <v>4</v>
      </c>
      <c r="E17" s="330">
        <f>20.2+11+7+3+3.3</f>
        <v>44.5</v>
      </c>
      <c r="F17" s="688" t="s">
        <v>28</v>
      </c>
      <c r="G17" s="687"/>
      <c r="H17" s="687"/>
      <c r="I17" s="687"/>
      <c r="J17" s="704"/>
      <c r="K17" s="651"/>
      <c r="L17" s="139"/>
      <c r="M17" s="139"/>
      <c r="N17" s="652"/>
      <c r="O17" s="652"/>
      <c r="P17" s="697"/>
      <c r="Q17" s="698"/>
      <c r="R17" s="601"/>
      <c r="S17" s="473" t="s">
        <v>1572</v>
      </c>
      <c r="T17" s="601"/>
      <c r="U17" s="635">
        <v>2</v>
      </c>
    </row>
    <row r="18" spans="1:21" ht="40.9" customHeight="1" x14ac:dyDescent="0.35">
      <c r="A18" s="639"/>
      <c r="B18" s="699" t="s">
        <v>1452</v>
      </c>
      <c r="C18" s="699"/>
      <c r="D18" s="641"/>
      <c r="E18" s="679">
        <f>SUM(E16:E17)</f>
        <v>464</v>
      </c>
      <c r="F18" s="642"/>
      <c r="G18" s="642"/>
      <c r="H18" s="642"/>
      <c r="I18" s="642"/>
      <c r="J18" s="699"/>
      <c r="K18" s="700"/>
      <c r="L18" s="644"/>
      <c r="M18" s="644"/>
      <c r="N18" s="701"/>
      <c r="O18" s="679">
        <f>O16</f>
        <v>25150000</v>
      </c>
      <c r="P18" s="702"/>
      <c r="Q18" s="701"/>
      <c r="R18" s="699"/>
      <c r="S18" s="703"/>
      <c r="T18" s="649"/>
      <c r="U18" s="773"/>
    </row>
    <row r="19" spans="1:21" ht="47.25" x14ac:dyDescent="0.25">
      <c r="A19" s="635">
        <f>A17+1</f>
        <v>10</v>
      </c>
      <c r="B19" s="601" t="s">
        <v>1453</v>
      </c>
      <c r="C19" s="601"/>
      <c r="D19" s="654">
        <v>5</v>
      </c>
      <c r="E19" s="277">
        <v>134.1</v>
      </c>
      <c r="F19" s="688" t="s">
        <v>28</v>
      </c>
      <c r="G19" s="330"/>
      <c r="H19" s="330"/>
      <c r="I19" s="330"/>
      <c r="J19" s="150" t="s">
        <v>339</v>
      </c>
      <c r="K19" s="234"/>
      <c r="L19" s="152"/>
      <c r="M19" s="152"/>
      <c r="N19" s="279">
        <v>59657</v>
      </c>
      <c r="O19" s="279">
        <v>8000000</v>
      </c>
      <c r="P19" s="697"/>
      <c r="Q19" s="698"/>
      <c r="R19" s="601" t="s">
        <v>1443</v>
      </c>
      <c r="S19" s="473" t="s">
        <v>1572</v>
      </c>
      <c r="T19" s="638"/>
      <c r="U19" s="635">
        <v>2</v>
      </c>
    </row>
    <row r="20" spans="1:21" ht="47.25" x14ac:dyDescent="0.25">
      <c r="A20" s="635">
        <f>A19+1</f>
        <v>11</v>
      </c>
      <c r="B20" s="601" t="s">
        <v>1454</v>
      </c>
      <c r="C20" s="601"/>
      <c r="D20" s="654">
        <v>5</v>
      </c>
      <c r="E20" s="277">
        <v>9.6</v>
      </c>
      <c r="F20" s="688" t="s">
        <v>28</v>
      </c>
      <c r="G20" s="330"/>
      <c r="H20" s="330"/>
      <c r="I20" s="330"/>
      <c r="J20" s="150"/>
      <c r="K20" s="234"/>
      <c r="L20" s="152"/>
      <c r="M20" s="152"/>
      <c r="N20" s="279"/>
      <c r="O20" s="279"/>
      <c r="P20" s="697"/>
      <c r="Q20" s="698"/>
      <c r="R20" s="601"/>
      <c r="S20" s="473" t="s">
        <v>1572</v>
      </c>
      <c r="T20" s="638"/>
      <c r="U20" s="635">
        <v>2</v>
      </c>
    </row>
    <row r="21" spans="1:21" ht="40.9" customHeight="1" x14ac:dyDescent="0.35">
      <c r="A21" s="639"/>
      <c r="B21" s="699" t="s">
        <v>1455</v>
      </c>
      <c r="C21" s="699"/>
      <c r="D21" s="641"/>
      <c r="E21" s="679">
        <f>SUM(E19:E20)</f>
        <v>143.69999999999999</v>
      </c>
      <c r="F21" s="642"/>
      <c r="G21" s="642"/>
      <c r="H21" s="642"/>
      <c r="I21" s="642"/>
      <c r="J21" s="699"/>
      <c r="K21" s="700"/>
      <c r="L21" s="644"/>
      <c r="M21" s="644"/>
      <c r="N21" s="701"/>
      <c r="O21" s="679">
        <f>O19</f>
        <v>8000000</v>
      </c>
      <c r="P21" s="702"/>
      <c r="Q21" s="701"/>
      <c r="R21" s="699"/>
      <c r="S21" s="703"/>
      <c r="T21" s="649"/>
      <c r="U21" s="773"/>
    </row>
    <row r="22" spans="1:21" ht="47.25" x14ac:dyDescent="0.25">
      <c r="A22" s="635">
        <f>A20+1</f>
        <v>12</v>
      </c>
      <c r="B22" s="601" t="s">
        <v>1456</v>
      </c>
      <c r="C22" s="601"/>
      <c r="D22" s="636">
        <v>1</v>
      </c>
      <c r="E22" s="330">
        <f>132.4+17.6</f>
        <v>150</v>
      </c>
      <c r="F22" s="688" t="s">
        <v>28</v>
      </c>
      <c r="G22" s="330"/>
      <c r="H22" s="330"/>
      <c r="I22" s="330"/>
      <c r="J22" s="150" t="s">
        <v>339</v>
      </c>
      <c r="K22" s="696"/>
      <c r="L22" s="152"/>
      <c r="M22" s="152"/>
      <c r="N22" s="652">
        <v>80000</v>
      </c>
      <c r="O22" s="652">
        <f>N22*E22</f>
        <v>12000000</v>
      </c>
      <c r="P22" s="697"/>
      <c r="Q22" s="698"/>
      <c r="R22" s="601" t="s">
        <v>28</v>
      </c>
      <c r="S22" s="473" t="s">
        <v>1572</v>
      </c>
      <c r="T22" s="638" t="s">
        <v>1457</v>
      </c>
      <c r="U22" s="635">
        <v>2</v>
      </c>
    </row>
    <row r="23" spans="1:21" ht="46.5" customHeight="1" x14ac:dyDescent="0.25">
      <c r="A23" s="635">
        <f>A22+1</f>
        <v>13</v>
      </c>
      <c r="B23" s="601" t="s">
        <v>1458</v>
      </c>
      <c r="C23" s="601"/>
      <c r="D23" s="636">
        <v>1</v>
      </c>
      <c r="E23" s="330">
        <v>153.80000000000001</v>
      </c>
      <c r="F23" s="688" t="s">
        <v>28</v>
      </c>
      <c r="G23" s="330"/>
      <c r="H23" s="330"/>
      <c r="I23" s="330"/>
      <c r="J23" s="150"/>
      <c r="K23" s="696"/>
      <c r="L23" s="152"/>
      <c r="M23" s="152"/>
      <c r="N23" s="652">
        <v>29909</v>
      </c>
      <c r="O23" s="652">
        <v>4600000</v>
      </c>
      <c r="P23" s="697"/>
      <c r="Q23" s="698"/>
      <c r="R23" s="601" t="s">
        <v>1585</v>
      </c>
      <c r="S23" s="473" t="s">
        <v>1572</v>
      </c>
      <c r="T23" s="601" t="s">
        <v>1459</v>
      </c>
      <c r="U23" s="635">
        <v>2</v>
      </c>
    </row>
    <row r="24" spans="1:21" x14ac:dyDescent="0.25">
      <c r="A24" s="665"/>
      <c r="B24" s="675"/>
      <c r="C24" s="675"/>
      <c r="D24" s="667"/>
      <c r="E24" s="668"/>
      <c r="F24" s="668"/>
      <c r="G24" s="668"/>
      <c r="H24" s="668"/>
      <c r="I24" s="668"/>
      <c r="J24" s="669"/>
      <c r="K24" s="708"/>
      <c r="L24" s="671"/>
      <c r="M24" s="671"/>
      <c r="N24" s="709"/>
      <c r="O24" s="709"/>
      <c r="P24" s="710"/>
      <c r="Q24" s="711"/>
      <c r="R24" s="675"/>
      <c r="S24" s="675"/>
      <c r="T24" s="675"/>
      <c r="U24" s="1880">
        <v>2</v>
      </c>
    </row>
    <row r="25" spans="1:21" s="199" customFormat="1" ht="22.5" customHeight="1" x14ac:dyDescent="0.25">
      <c r="A25" s="676"/>
      <c r="B25" s="712" t="s">
        <v>1065</v>
      </c>
      <c r="C25" s="712"/>
      <c r="D25" s="678"/>
      <c r="E25" s="679">
        <f>E21+E18+E15+E12+E8+E22+E23</f>
        <v>2140.8000000000002</v>
      </c>
      <c r="F25" s="679"/>
      <c r="G25" s="679"/>
      <c r="H25" s="679"/>
      <c r="I25" s="679"/>
      <c r="J25" s="712"/>
      <c r="K25" s="713"/>
      <c r="L25" s="681"/>
      <c r="M25" s="681"/>
      <c r="N25" s="714"/>
      <c r="O25" s="679">
        <f>O21+O18+O15+O12+O8+O22+O23</f>
        <v>119100000</v>
      </c>
      <c r="P25" s="715"/>
      <c r="Q25" s="714"/>
      <c r="R25" s="712"/>
      <c r="S25" s="716"/>
      <c r="T25" s="686"/>
      <c r="U25" s="1880"/>
    </row>
  </sheetData>
  <autoFilter ref="B4:T25">
    <filterColumn colId="10" showButton="0"/>
  </autoFilter>
  <mergeCells count="23">
    <mergeCell ref="A1:E1"/>
    <mergeCell ref="A2:T2"/>
    <mergeCell ref="A3:E3"/>
    <mergeCell ref="A4:A5"/>
    <mergeCell ref="B4:B5"/>
    <mergeCell ref="C4:C5"/>
    <mergeCell ref="D4:D5"/>
    <mergeCell ref="E4:E5"/>
    <mergeCell ref="J4:J5"/>
    <mergeCell ref="L4:M4"/>
    <mergeCell ref="T4:T5"/>
    <mergeCell ref="F4:F5"/>
    <mergeCell ref="G4:G5"/>
    <mergeCell ref="H4:H5"/>
    <mergeCell ref="I4:I5"/>
    <mergeCell ref="N4:N5"/>
    <mergeCell ref="U24:U25"/>
    <mergeCell ref="U4:U5"/>
    <mergeCell ref="O4:O5"/>
    <mergeCell ref="P4:P5"/>
    <mergeCell ref="Q4:Q5"/>
    <mergeCell ref="R4:R5"/>
    <mergeCell ref="S4:S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="70" zoomScaleNormal="70" zoomScaleSheetLayoutView="70" zoomScalePageLayoutView="70" workbookViewId="0">
      <selection activeCell="J19" sqref="J19"/>
    </sheetView>
  </sheetViews>
  <sheetFormatPr defaultRowHeight="15.75" x14ac:dyDescent="0.25"/>
  <cols>
    <col min="1" max="1" width="9.140625" style="140"/>
    <col min="2" max="3" width="22.28515625" style="140" customWidth="1"/>
    <col min="4" max="4" width="4.85546875" style="140" customWidth="1"/>
    <col min="5" max="9" width="16.42578125" style="261" customWidth="1"/>
    <col min="10" max="10" width="16.28515625" style="262" customWidth="1"/>
    <col min="11" max="11" width="10.5703125" style="263" hidden="1" customWidth="1"/>
    <col min="12" max="12" width="10.5703125" style="264" hidden="1" customWidth="1"/>
    <col min="13" max="13" width="15.5703125" style="264" hidden="1" customWidth="1"/>
    <col min="14" max="14" width="18.5703125" style="140" customWidth="1"/>
    <col min="15" max="15" width="20.5703125" style="140" customWidth="1"/>
    <col min="16" max="16" width="11.140625" style="266" hidden="1" customWidth="1"/>
    <col min="17" max="17" width="12.28515625" style="246" hidden="1" customWidth="1"/>
    <col min="18" max="18" width="26.140625" style="632" customWidth="1"/>
    <col min="19" max="19" width="15.5703125" style="632" customWidth="1"/>
    <col min="20" max="20" width="19.42578125" style="633" customWidth="1"/>
    <col min="21" max="261" width="9.140625" style="140"/>
    <col min="262" max="263" width="22.28515625" style="140" customWidth="1"/>
    <col min="264" max="264" width="3.85546875" style="140" customWidth="1"/>
    <col min="265" max="265" width="16.42578125" style="140" customWidth="1"/>
    <col min="266" max="266" width="16.28515625" style="140" customWidth="1"/>
    <col min="267" max="269" width="0" style="140" hidden="1" customWidth="1"/>
    <col min="270" max="270" width="18.5703125" style="140" customWidth="1"/>
    <col min="271" max="271" width="20.5703125" style="140" customWidth="1"/>
    <col min="272" max="273" width="0" style="140" hidden="1" customWidth="1"/>
    <col min="274" max="274" width="26.140625" style="140" customWidth="1"/>
    <col min="275" max="275" width="15.5703125" style="140" customWidth="1"/>
    <col min="276" max="276" width="19.42578125" style="140" customWidth="1"/>
    <col min="277" max="517" width="9.140625" style="140"/>
    <col min="518" max="519" width="22.28515625" style="140" customWidth="1"/>
    <col min="520" max="520" width="3.85546875" style="140" customWidth="1"/>
    <col min="521" max="521" width="16.42578125" style="140" customWidth="1"/>
    <col min="522" max="522" width="16.28515625" style="140" customWidth="1"/>
    <col min="523" max="525" width="0" style="140" hidden="1" customWidth="1"/>
    <col min="526" max="526" width="18.5703125" style="140" customWidth="1"/>
    <col min="527" max="527" width="20.5703125" style="140" customWidth="1"/>
    <col min="528" max="529" width="0" style="140" hidden="1" customWidth="1"/>
    <col min="530" max="530" width="26.140625" style="140" customWidth="1"/>
    <col min="531" max="531" width="15.5703125" style="140" customWidth="1"/>
    <col min="532" max="532" width="19.42578125" style="140" customWidth="1"/>
    <col min="533" max="773" width="9.140625" style="140"/>
    <col min="774" max="775" width="22.28515625" style="140" customWidth="1"/>
    <col min="776" max="776" width="3.85546875" style="140" customWidth="1"/>
    <col min="777" max="777" width="16.42578125" style="140" customWidth="1"/>
    <col min="778" max="778" width="16.28515625" style="140" customWidth="1"/>
    <col min="779" max="781" width="0" style="140" hidden="1" customWidth="1"/>
    <col min="782" max="782" width="18.5703125" style="140" customWidth="1"/>
    <col min="783" max="783" width="20.5703125" style="140" customWidth="1"/>
    <col min="784" max="785" width="0" style="140" hidden="1" customWidth="1"/>
    <col min="786" max="786" width="26.140625" style="140" customWidth="1"/>
    <col min="787" max="787" width="15.5703125" style="140" customWidth="1"/>
    <col min="788" max="788" width="19.42578125" style="140" customWidth="1"/>
    <col min="789" max="1029" width="9.140625" style="140"/>
    <col min="1030" max="1031" width="22.28515625" style="140" customWidth="1"/>
    <col min="1032" max="1032" width="3.85546875" style="140" customWidth="1"/>
    <col min="1033" max="1033" width="16.42578125" style="140" customWidth="1"/>
    <col min="1034" max="1034" width="16.28515625" style="140" customWidth="1"/>
    <col min="1035" max="1037" width="0" style="140" hidden="1" customWidth="1"/>
    <col min="1038" max="1038" width="18.5703125" style="140" customWidth="1"/>
    <col min="1039" max="1039" width="20.5703125" style="140" customWidth="1"/>
    <col min="1040" max="1041" width="0" style="140" hidden="1" customWidth="1"/>
    <col min="1042" max="1042" width="26.140625" style="140" customWidth="1"/>
    <col min="1043" max="1043" width="15.5703125" style="140" customWidth="1"/>
    <col min="1044" max="1044" width="19.42578125" style="140" customWidth="1"/>
    <col min="1045" max="1285" width="9.140625" style="140"/>
    <col min="1286" max="1287" width="22.28515625" style="140" customWidth="1"/>
    <col min="1288" max="1288" width="3.85546875" style="140" customWidth="1"/>
    <col min="1289" max="1289" width="16.42578125" style="140" customWidth="1"/>
    <col min="1290" max="1290" width="16.28515625" style="140" customWidth="1"/>
    <col min="1291" max="1293" width="0" style="140" hidden="1" customWidth="1"/>
    <col min="1294" max="1294" width="18.5703125" style="140" customWidth="1"/>
    <col min="1295" max="1295" width="20.5703125" style="140" customWidth="1"/>
    <col min="1296" max="1297" width="0" style="140" hidden="1" customWidth="1"/>
    <col min="1298" max="1298" width="26.140625" style="140" customWidth="1"/>
    <col min="1299" max="1299" width="15.5703125" style="140" customWidth="1"/>
    <col min="1300" max="1300" width="19.42578125" style="140" customWidth="1"/>
    <col min="1301" max="1541" width="9.140625" style="140"/>
    <col min="1542" max="1543" width="22.28515625" style="140" customWidth="1"/>
    <col min="1544" max="1544" width="3.85546875" style="140" customWidth="1"/>
    <col min="1545" max="1545" width="16.42578125" style="140" customWidth="1"/>
    <col min="1546" max="1546" width="16.28515625" style="140" customWidth="1"/>
    <col min="1547" max="1549" width="0" style="140" hidden="1" customWidth="1"/>
    <col min="1550" max="1550" width="18.5703125" style="140" customWidth="1"/>
    <col min="1551" max="1551" width="20.5703125" style="140" customWidth="1"/>
    <col min="1552" max="1553" width="0" style="140" hidden="1" customWidth="1"/>
    <col min="1554" max="1554" width="26.140625" style="140" customWidth="1"/>
    <col min="1555" max="1555" width="15.5703125" style="140" customWidth="1"/>
    <col min="1556" max="1556" width="19.42578125" style="140" customWidth="1"/>
    <col min="1557" max="1797" width="9.140625" style="140"/>
    <col min="1798" max="1799" width="22.28515625" style="140" customWidth="1"/>
    <col min="1800" max="1800" width="3.85546875" style="140" customWidth="1"/>
    <col min="1801" max="1801" width="16.42578125" style="140" customWidth="1"/>
    <col min="1802" max="1802" width="16.28515625" style="140" customWidth="1"/>
    <col min="1803" max="1805" width="0" style="140" hidden="1" customWidth="1"/>
    <col min="1806" max="1806" width="18.5703125" style="140" customWidth="1"/>
    <col min="1807" max="1807" width="20.5703125" style="140" customWidth="1"/>
    <col min="1808" max="1809" width="0" style="140" hidden="1" customWidth="1"/>
    <col min="1810" max="1810" width="26.140625" style="140" customWidth="1"/>
    <col min="1811" max="1811" width="15.5703125" style="140" customWidth="1"/>
    <col min="1812" max="1812" width="19.42578125" style="140" customWidth="1"/>
    <col min="1813" max="2053" width="9.140625" style="140"/>
    <col min="2054" max="2055" width="22.28515625" style="140" customWidth="1"/>
    <col min="2056" max="2056" width="3.85546875" style="140" customWidth="1"/>
    <col min="2057" max="2057" width="16.42578125" style="140" customWidth="1"/>
    <col min="2058" max="2058" width="16.28515625" style="140" customWidth="1"/>
    <col min="2059" max="2061" width="0" style="140" hidden="1" customWidth="1"/>
    <col min="2062" max="2062" width="18.5703125" style="140" customWidth="1"/>
    <col min="2063" max="2063" width="20.5703125" style="140" customWidth="1"/>
    <col min="2064" max="2065" width="0" style="140" hidden="1" customWidth="1"/>
    <col min="2066" max="2066" width="26.140625" style="140" customWidth="1"/>
    <col min="2067" max="2067" width="15.5703125" style="140" customWidth="1"/>
    <col min="2068" max="2068" width="19.42578125" style="140" customWidth="1"/>
    <col min="2069" max="2309" width="9.140625" style="140"/>
    <col min="2310" max="2311" width="22.28515625" style="140" customWidth="1"/>
    <col min="2312" max="2312" width="3.85546875" style="140" customWidth="1"/>
    <col min="2313" max="2313" width="16.42578125" style="140" customWidth="1"/>
    <col min="2314" max="2314" width="16.28515625" style="140" customWidth="1"/>
    <col min="2315" max="2317" width="0" style="140" hidden="1" customWidth="1"/>
    <col min="2318" max="2318" width="18.5703125" style="140" customWidth="1"/>
    <col min="2319" max="2319" width="20.5703125" style="140" customWidth="1"/>
    <col min="2320" max="2321" width="0" style="140" hidden="1" customWidth="1"/>
    <col min="2322" max="2322" width="26.140625" style="140" customWidth="1"/>
    <col min="2323" max="2323" width="15.5703125" style="140" customWidth="1"/>
    <col min="2324" max="2324" width="19.42578125" style="140" customWidth="1"/>
    <col min="2325" max="2565" width="9.140625" style="140"/>
    <col min="2566" max="2567" width="22.28515625" style="140" customWidth="1"/>
    <col min="2568" max="2568" width="3.85546875" style="140" customWidth="1"/>
    <col min="2569" max="2569" width="16.42578125" style="140" customWidth="1"/>
    <col min="2570" max="2570" width="16.28515625" style="140" customWidth="1"/>
    <col min="2571" max="2573" width="0" style="140" hidden="1" customWidth="1"/>
    <col min="2574" max="2574" width="18.5703125" style="140" customWidth="1"/>
    <col min="2575" max="2575" width="20.5703125" style="140" customWidth="1"/>
    <col min="2576" max="2577" width="0" style="140" hidden="1" customWidth="1"/>
    <col min="2578" max="2578" width="26.140625" style="140" customWidth="1"/>
    <col min="2579" max="2579" width="15.5703125" style="140" customWidth="1"/>
    <col min="2580" max="2580" width="19.42578125" style="140" customWidth="1"/>
    <col min="2581" max="2821" width="9.140625" style="140"/>
    <col min="2822" max="2823" width="22.28515625" style="140" customWidth="1"/>
    <col min="2824" max="2824" width="3.85546875" style="140" customWidth="1"/>
    <col min="2825" max="2825" width="16.42578125" style="140" customWidth="1"/>
    <col min="2826" max="2826" width="16.28515625" style="140" customWidth="1"/>
    <col min="2827" max="2829" width="0" style="140" hidden="1" customWidth="1"/>
    <col min="2830" max="2830" width="18.5703125" style="140" customWidth="1"/>
    <col min="2831" max="2831" width="20.5703125" style="140" customWidth="1"/>
    <col min="2832" max="2833" width="0" style="140" hidden="1" customWidth="1"/>
    <col min="2834" max="2834" width="26.140625" style="140" customWidth="1"/>
    <col min="2835" max="2835" width="15.5703125" style="140" customWidth="1"/>
    <col min="2836" max="2836" width="19.42578125" style="140" customWidth="1"/>
    <col min="2837" max="3077" width="9.140625" style="140"/>
    <col min="3078" max="3079" width="22.28515625" style="140" customWidth="1"/>
    <col min="3080" max="3080" width="3.85546875" style="140" customWidth="1"/>
    <col min="3081" max="3081" width="16.42578125" style="140" customWidth="1"/>
    <col min="3082" max="3082" width="16.28515625" style="140" customWidth="1"/>
    <col min="3083" max="3085" width="0" style="140" hidden="1" customWidth="1"/>
    <col min="3086" max="3086" width="18.5703125" style="140" customWidth="1"/>
    <col min="3087" max="3087" width="20.5703125" style="140" customWidth="1"/>
    <col min="3088" max="3089" width="0" style="140" hidden="1" customWidth="1"/>
    <col min="3090" max="3090" width="26.140625" style="140" customWidth="1"/>
    <col min="3091" max="3091" width="15.5703125" style="140" customWidth="1"/>
    <col min="3092" max="3092" width="19.42578125" style="140" customWidth="1"/>
    <col min="3093" max="3333" width="9.140625" style="140"/>
    <col min="3334" max="3335" width="22.28515625" style="140" customWidth="1"/>
    <col min="3336" max="3336" width="3.85546875" style="140" customWidth="1"/>
    <col min="3337" max="3337" width="16.42578125" style="140" customWidth="1"/>
    <col min="3338" max="3338" width="16.28515625" style="140" customWidth="1"/>
    <col min="3339" max="3341" width="0" style="140" hidden="1" customWidth="1"/>
    <col min="3342" max="3342" width="18.5703125" style="140" customWidth="1"/>
    <col min="3343" max="3343" width="20.5703125" style="140" customWidth="1"/>
    <col min="3344" max="3345" width="0" style="140" hidden="1" customWidth="1"/>
    <col min="3346" max="3346" width="26.140625" style="140" customWidth="1"/>
    <col min="3347" max="3347" width="15.5703125" style="140" customWidth="1"/>
    <col min="3348" max="3348" width="19.42578125" style="140" customWidth="1"/>
    <col min="3349" max="3589" width="9.140625" style="140"/>
    <col min="3590" max="3591" width="22.28515625" style="140" customWidth="1"/>
    <col min="3592" max="3592" width="3.85546875" style="140" customWidth="1"/>
    <col min="3593" max="3593" width="16.42578125" style="140" customWidth="1"/>
    <col min="3594" max="3594" width="16.28515625" style="140" customWidth="1"/>
    <col min="3595" max="3597" width="0" style="140" hidden="1" customWidth="1"/>
    <col min="3598" max="3598" width="18.5703125" style="140" customWidth="1"/>
    <col min="3599" max="3599" width="20.5703125" style="140" customWidth="1"/>
    <col min="3600" max="3601" width="0" style="140" hidden="1" customWidth="1"/>
    <col min="3602" max="3602" width="26.140625" style="140" customWidth="1"/>
    <col min="3603" max="3603" width="15.5703125" style="140" customWidth="1"/>
    <col min="3604" max="3604" width="19.42578125" style="140" customWidth="1"/>
    <col min="3605" max="3845" width="9.140625" style="140"/>
    <col min="3846" max="3847" width="22.28515625" style="140" customWidth="1"/>
    <col min="3848" max="3848" width="3.85546875" style="140" customWidth="1"/>
    <col min="3849" max="3849" width="16.42578125" style="140" customWidth="1"/>
    <col min="3850" max="3850" width="16.28515625" style="140" customWidth="1"/>
    <col min="3851" max="3853" width="0" style="140" hidden="1" customWidth="1"/>
    <col min="3854" max="3854" width="18.5703125" style="140" customWidth="1"/>
    <col min="3855" max="3855" width="20.5703125" style="140" customWidth="1"/>
    <col min="3856" max="3857" width="0" style="140" hidden="1" customWidth="1"/>
    <col min="3858" max="3858" width="26.140625" style="140" customWidth="1"/>
    <col min="3859" max="3859" width="15.5703125" style="140" customWidth="1"/>
    <col min="3860" max="3860" width="19.42578125" style="140" customWidth="1"/>
    <col min="3861" max="4101" width="9.140625" style="140"/>
    <col min="4102" max="4103" width="22.28515625" style="140" customWidth="1"/>
    <col min="4104" max="4104" width="3.85546875" style="140" customWidth="1"/>
    <col min="4105" max="4105" width="16.42578125" style="140" customWidth="1"/>
    <col min="4106" max="4106" width="16.28515625" style="140" customWidth="1"/>
    <col min="4107" max="4109" width="0" style="140" hidden="1" customWidth="1"/>
    <col min="4110" max="4110" width="18.5703125" style="140" customWidth="1"/>
    <col min="4111" max="4111" width="20.5703125" style="140" customWidth="1"/>
    <col min="4112" max="4113" width="0" style="140" hidden="1" customWidth="1"/>
    <col min="4114" max="4114" width="26.140625" style="140" customWidth="1"/>
    <col min="4115" max="4115" width="15.5703125" style="140" customWidth="1"/>
    <col min="4116" max="4116" width="19.42578125" style="140" customWidth="1"/>
    <col min="4117" max="4357" width="9.140625" style="140"/>
    <col min="4358" max="4359" width="22.28515625" style="140" customWidth="1"/>
    <col min="4360" max="4360" width="3.85546875" style="140" customWidth="1"/>
    <col min="4361" max="4361" width="16.42578125" style="140" customWidth="1"/>
    <col min="4362" max="4362" width="16.28515625" style="140" customWidth="1"/>
    <col min="4363" max="4365" width="0" style="140" hidden="1" customWidth="1"/>
    <col min="4366" max="4366" width="18.5703125" style="140" customWidth="1"/>
    <col min="4367" max="4367" width="20.5703125" style="140" customWidth="1"/>
    <col min="4368" max="4369" width="0" style="140" hidden="1" customWidth="1"/>
    <col min="4370" max="4370" width="26.140625" style="140" customWidth="1"/>
    <col min="4371" max="4371" width="15.5703125" style="140" customWidth="1"/>
    <col min="4372" max="4372" width="19.42578125" style="140" customWidth="1"/>
    <col min="4373" max="4613" width="9.140625" style="140"/>
    <col min="4614" max="4615" width="22.28515625" style="140" customWidth="1"/>
    <col min="4616" max="4616" width="3.85546875" style="140" customWidth="1"/>
    <col min="4617" max="4617" width="16.42578125" style="140" customWidth="1"/>
    <col min="4618" max="4618" width="16.28515625" style="140" customWidth="1"/>
    <col min="4619" max="4621" width="0" style="140" hidden="1" customWidth="1"/>
    <col min="4622" max="4622" width="18.5703125" style="140" customWidth="1"/>
    <col min="4623" max="4623" width="20.5703125" style="140" customWidth="1"/>
    <col min="4624" max="4625" width="0" style="140" hidden="1" customWidth="1"/>
    <col min="4626" max="4626" width="26.140625" style="140" customWidth="1"/>
    <col min="4627" max="4627" width="15.5703125" style="140" customWidth="1"/>
    <col min="4628" max="4628" width="19.42578125" style="140" customWidth="1"/>
    <col min="4629" max="4869" width="9.140625" style="140"/>
    <col min="4870" max="4871" width="22.28515625" style="140" customWidth="1"/>
    <col min="4872" max="4872" width="3.85546875" style="140" customWidth="1"/>
    <col min="4873" max="4873" width="16.42578125" style="140" customWidth="1"/>
    <col min="4874" max="4874" width="16.28515625" style="140" customWidth="1"/>
    <col min="4875" max="4877" width="0" style="140" hidden="1" customWidth="1"/>
    <col min="4878" max="4878" width="18.5703125" style="140" customWidth="1"/>
    <col min="4879" max="4879" width="20.5703125" style="140" customWidth="1"/>
    <col min="4880" max="4881" width="0" style="140" hidden="1" customWidth="1"/>
    <col min="4882" max="4882" width="26.140625" style="140" customWidth="1"/>
    <col min="4883" max="4883" width="15.5703125" style="140" customWidth="1"/>
    <col min="4884" max="4884" width="19.42578125" style="140" customWidth="1"/>
    <col min="4885" max="5125" width="9.140625" style="140"/>
    <col min="5126" max="5127" width="22.28515625" style="140" customWidth="1"/>
    <col min="5128" max="5128" width="3.85546875" style="140" customWidth="1"/>
    <col min="5129" max="5129" width="16.42578125" style="140" customWidth="1"/>
    <col min="5130" max="5130" width="16.28515625" style="140" customWidth="1"/>
    <col min="5131" max="5133" width="0" style="140" hidden="1" customWidth="1"/>
    <col min="5134" max="5134" width="18.5703125" style="140" customWidth="1"/>
    <col min="5135" max="5135" width="20.5703125" style="140" customWidth="1"/>
    <col min="5136" max="5137" width="0" style="140" hidden="1" customWidth="1"/>
    <col min="5138" max="5138" width="26.140625" style="140" customWidth="1"/>
    <col min="5139" max="5139" width="15.5703125" style="140" customWidth="1"/>
    <col min="5140" max="5140" width="19.42578125" style="140" customWidth="1"/>
    <col min="5141" max="5381" width="9.140625" style="140"/>
    <col min="5382" max="5383" width="22.28515625" style="140" customWidth="1"/>
    <col min="5384" max="5384" width="3.85546875" style="140" customWidth="1"/>
    <col min="5385" max="5385" width="16.42578125" style="140" customWidth="1"/>
    <col min="5386" max="5386" width="16.28515625" style="140" customWidth="1"/>
    <col min="5387" max="5389" width="0" style="140" hidden="1" customWidth="1"/>
    <col min="5390" max="5390" width="18.5703125" style="140" customWidth="1"/>
    <col min="5391" max="5391" width="20.5703125" style="140" customWidth="1"/>
    <col min="5392" max="5393" width="0" style="140" hidden="1" customWidth="1"/>
    <col min="5394" max="5394" width="26.140625" style="140" customWidth="1"/>
    <col min="5395" max="5395" width="15.5703125" style="140" customWidth="1"/>
    <col min="5396" max="5396" width="19.42578125" style="140" customWidth="1"/>
    <col min="5397" max="5637" width="9.140625" style="140"/>
    <col min="5638" max="5639" width="22.28515625" style="140" customWidth="1"/>
    <col min="5640" max="5640" width="3.85546875" style="140" customWidth="1"/>
    <col min="5641" max="5641" width="16.42578125" style="140" customWidth="1"/>
    <col min="5642" max="5642" width="16.28515625" style="140" customWidth="1"/>
    <col min="5643" max="5645" width="0" style="140" hidden="1" customWidth="1"/>
    <col min="5646" max="5646" width="18.5703125" style="140" customWidth="1"/>
    <col min="5647" max="5647" width="20.5703125" style="140" customWidth="1"/>
    <col min="5648" max="5649" width="0" style="140" hidden="1" customWidth="1"/>
    <col min="5650" max="5650" width="26.140625" style="140" customWidth="1"/>
    <col min="5651" max="5651" width="15.5703125" style="140" customWidth="1"/>
    <col min="5652" max="5652" width="19.42578125" style="140" customWidth="1"/>
    <col min="5653" max="5893" width="9.140625" style="140"/>
    <col min="5894" max="5895" width="22.28515625" style="140" customWidth="1"/>
    <col min="5896" max="5896" width="3.85546875" style="140" customWidth="1"/>
    <col min="5897" max="5897" width="16.42578125" style="140" customWidth="1"/>
    <col min="5898" max="5898" width="16.28515625" style="140" customWidth="1"/>
    <col min="5899" max="5901" width="0" style="140" hidden="1" customWidth="1"/>
    <col min="5902" max="5902" width="18.5703125" style="140" customWidth="1"/>
    <col min="5903" max="5903" width="20.5703125" style="140" customWidth="1"/>
    <col min="5904" max="5905" width="0" style="140" hidden="1" customWidth="1"/>
    <col min="5906" max="5906" width="26.140625" style="140" customWidth="1"/>
    <col min="5907" max="5907" width="15.5703125" style="140" customWidth="1"/>
    <col min="5908" max="5908" width="19.42578125" style="140" customWidth="1"/>
    <col min="5909" max="6149" width="9.140625" style="140"/>
    <col min="6150" max="6151" width="22.28515625" style="140" customWidth="1"/>
    <col min="6152" max="6152" width="3.85546875" style="140" customWidth="1"/>
    <col min="6153" max="6153" width="16.42578125" style="140" customWidth="1"/>
    <col min="6154" max="6154" width="16.28515625" style="140" customWidth="1"/>
    <col min="6155" max="6157" width="0" style="140" hidden="1" customWidth="1"/>
    <col min="6158" max="6158" width="18.5703125" style="140" customWidth="1"/>
    <col min="6159" max="6159" width="20.5703125" style="140" customWidth="1"/>
    <col min="6160" max="6161" width="0" style="140" hidden="1" customWidth="1"/>
    <col min="6162" max="6162" width="26.140625" style="140" customWidth="1"/>
    <col min="6163" max="6163" width="15.5703125" style="140" customWidth="1"/>
    <col min="6164" max="6164" width="19.42578125" style="140" customWidth="1"/>
    <col min="6165" max="6405" width="9.140625" style="140"/>
    <col min="6406" max="6407" width="22.28515625" style="140" customWidth="1"/>
    <col min="6408" max="6408" width="3.85546875" style="140" customWidth="1"/>
    <col min="6409" max="6409" width="16.42578125" style="140" customWidth="1"/>
    <col min="6410" max="6410" width="16.28515625" style="140" customWidth="1"/>
    <col min="6411" max="6413" width="0" style="140" hidden="1" customWidth="1"/>
    <col min="6414" max="6414" width="18.5703125" style="140" customWidth="1"/>
    <col min="6415" max="6415" width="20.5703125" style="140" customWidth="1"/>
    <col min="6416" max="6417" width="0" style="140" hidden="1" customWidth="1"/>
    <col min="6418" max="6418" width="26.140625" style="140" customWidth="1"/>
    <col min="6419" max="6419" width="15.5703125" style="140" customWidth="1"/>
    <col min="6420" max="6420" width="19.42578125" style="140" customWidth="1"/>
    <col min="6421" max="6661" width="9.140625" style="140"/>
    <col min="6662" max="6663" width="22.28515625" style="140" customWidth="1"/>
    <col min="6664" max="6664" width="3.85546875" style="140" customWidth="1"/>
    <col min="6665" max="6665" width="16.42578125" style="140" customWidth="1"/>
    <col min="6666" max="6666" width="16.28515625" style="140" customWidth="1"/>
    <col min="6667" max="6669" width="0" style="140" hidden="1" customWidth="1"/>
    <col min="6670" max="6670" width="18.5703125" style="140" customWidth="1"/>
    <col min="6671" max="6671" width="20.5703125" style="140" customWidth="1"/>
    <col min="6672" max="6673" width="0" style="140" hidden="1" customWidth="1"/>
    <col min="6674" max="6674" width="26.140625" style="140" customWidth="1"/>
    <col min="6675" max="6675" width="15.5703125" style="140" customWidth="1"/>
    <col min="6676" max="6676" width="19.42578125" style="140" customWidth="1"/>
    <col min="6677" max="6917" width="9.140625" style="140"/>
    <col min="6918" max="6919" width="22.28515625" style="140" customWidth="1"/>
    <col min="6920" max="6920" width="3.85546875" style="140" customWidth="1"/>
    <col min="6921" max="6921" width="16.42578125" style="140" customWidth="1"/>
    <col min="6922" max="6922" width="16.28515625" style="140" customWidth="1"/>
    <col min="6923" max="6925" width="0" style="140" hidden="1" customWidth="1"/>
    <col min="6926" max="6926" width="18.5703125" style="140" customWidth="1"/>
    <col min="6927" max="6927" width="20.5703125" style="140" customWidth="1"/>
    <col min="6928" max="6929" width="0" style="140" hidden="1" customWidth="1"/>
    <col min="6930" max="6930" width="26.140625" style="140" customWidth="1"/>
    <col min="6931" max="6931" width="15.5703125" style="140" customWidth="1"/>
    <col min="6932" max="6932" width="19.42578125" style="140" customWidth="1"/>
    <col min="6933" max="7173" width="9.140625" style="140"/>
    <col min="7174" max="7175" width="22.28515625" style="140" customWidth="1"/>
    <col min="7176" max="7176" width="3.85546875" style="140" customWidth="1"/>
    <col min="7177" max="7177" width="16.42578125" style="140" customWidth="1"/>
    <col min="7178" max="7178" width="16.28515625" style="140" customWidth="1"/>
    <col min="7179" max="7181" width="0" style="140" hidden="1" customWidth="1"/>
    <col min="7182" max="7182" width="18.5703125" style="140" customWidth="1"/>
    <col min="7183" max="7183" width="20.5703125" style="140" customWidth="1"/>
    <col min="7184" max="7185" width="0" style="140" hidden="1" customWidth="1"/>
    <col min="7186" max="7186" width="26.140625" style="140" customWidth="1"/>
    <col min="7187" max="7187" width="15.5703125" style="140" customWidth="1"/>
    <col min="7188" max="7188" width="19.42578125" style="140" customWidth="1"/>
    <col min="7189" max="7429" width="9.140625" style="140"/>
    <col min="7430" max="7431" width="22.28515625" style="140" customWidth="1"/>
    <col min="7432" max="7432" width="3.85546875" style="140" customWidth="1"/>
    <col min="7433" max="7433" width="16.42578125" style="140" customWidth="1"/>
    <col min="7434" max="7434" width="16.28515625" style="140" customWidth="1"/>
    <col min="7435" max="7437" width="0" style="140" hidden="1" customWidth="1"/>
    <col min="7438" max="7438" width="18.5703125" style="140" customWidth="1"/>
    <col min="7439" max="7439" width="20.5703125" style="140" customWidth="1"/>
    <col min="7440" max="7441" width="0" style="140" hidden="1" customWidth="1"/>
    <col min="7442" max="7442" width="26.140625" style="140" customWidth="1"/>
    <col min="7443" max="7443" width="15.5703125" style="140" customWidth="1"/>
    <col min="7444" max="7444" width="19.42578125" style="140" customWidth="1"/>
    <col min="7445" max="7685" width="9.140625" style="140"/>
    <col min="7686" max="7687" width="22.28515625" style="140" customWidth="1"/>
    <col min="7688" max="7688" width="3.85546875" style="140" customWidth="1"/>
    <col min="7689" max="7689" width="16.42578125" style="140" customWidth="1"/>
    <col min="7690" max="7690" width="16.28515625" style="140" customWidth="1"/>
    <col min="7691" max="7693" width="0" style="140" hidden="1" customWidth="1"/>
    <col min="7694" max="7694" width="18.5703125" style="140" customWidth="1"/>
    <col min="7695" max="7695" width="20.5703125" style="140" customWidth="1"/>
    <col min="7696" max="7697" width="0" style="140" hidden="1" customWidth="1"/>
    <col min="7698" max="7698" width="26.140625" style="140" customWidth="1"/>
    <col min="7699" max="7699" width="15.5703125" style="140" customWidth="1"/>
    <col min="7700" max="7700" width="19.42578125" style="140" customWidth="1"/>
    <col min="7701" max="7941" width="9.140625" style="140"/>
    <col min="7942" max="7943" width="22.28515625" style="140" customWidth="1"/>
    <col min="7944" max="7944" width="3.85546875" style="140" customWidth="1"/>
    <col min="7945" max="7945" width="16.42578125" style="140" customWidth="1"/>
    <col min="7946" max="7946" width="16.28515625" style="140" customWidth="1"/>
    <col min="7947" max="7949" width="0" style="140" hidden="1" customWidth="1"/>
    <col min="7950" max="7950" width="18.5703125" style="140" customWidth="1"/>
    <col min="7951" max="7951" width="20.5703125" style="140" customWidth="1"/>
    <col min="7952" max="7953" width="0" style="140" hidden="1" customWidth="1"/>
    <col min="7954" max="7954" width="26.140625" style="140" customWidth="1"/>
    <col min="7955" max="7955" width="15.5703125" style="140" customWidth="1"/>
    <col min="7956" max="7956" width="19.42578125" style="140" customWidth="1"/>
    <col min="7957" max="8197" width="9.140625" style="140"/>
    <col min="8198" max="8199" width="22.28515625" style="140" customWidth="1"/>
    <col min="8200" max="8200" width="3.85546875" style="140" customWidth="1"/>
    <col min="8201" max="8201" width="16.42578125" style="140" customWidth="1"/>
    <col min="8202" max="8202" width="16.28515625" style="140" customWidth="1"/>
    <col min="8203" max="8205" width="0" style="140" hidden="1" customWidth="1"/>
    <col min="8206" max="8206" width="18.5703125" style="140" customWidth="1"/>
    <col min="8207" max="8207" width="20.5703125" style="140" customWidth="1"/>
    <col min="8208" max="8209" width="0" style="140" hidden="1" customWidth="1"/>
    <col min="8210" max="8210" width="26.140625" style="140" customWidth="1"/>
    <col min="8211" max="8211" width="15.5703125" style="140" customWidth="1"/>
    <col min="8212" max="8212" width="19.42578125" style="140" customWidth="1"/>
    <col min="8213" max="8453" width="9.140625" style="140"/>
    <col min="8454" max="8455" width="22.28515625" style="140" customWidth="1"/>
    <col min="8456" max="8456" width="3.85546875" style="140" customWidth="1"/>
    <col min="8457" max="8457" width="16.42578125" style="140" customWidth="1"/>
    <col min="8458" max="8458" width="16.28515625" style="140" customWidth="1"/>
    <col min="8459" max="8461" width="0" style="140" hidden="1" customWidth="1"/>
    <col min="8462" max="8462" width="18.5703125" style="140" customWidth="1"/>
    <col min="8463" max="8463" width="20.5703125" style="140" customWidth="1"/>
    <col min="8464" max="8465" width="0" style="140" hidden="1" customWidth="1"/>
    <col min="8466" max="8466" width="26.140625" style="140" customWidth="1"/>
    <col min="8467" max="8467" width="15.5703125" style="140" customWidth="1"/>
    <col min="8468" max="8468" width="19.42578125" style="140" customWidth="1"/>
    <col min="8469" max="8709" width="9.140625" style="140"/>
    <col min="8710" max="8711" width="22.28515625" style="140" customWidth="1"/>
    <col min="8712" max="8712" width="3.85546875" style="140" customWidth="1"/>
    <col min="8713" max="8713" width="16.42578125" style="140" customWidth="1"/>
    <col min="8714" max="8714" width="16.28515625" style="140" customWidth="1"/>
    <col min="8715" max="8717" width="0" style="140" hidden="1" customWidth="1"/>
    <col min="8718" max="8718" width="18.5703125" style="140" customWidth="1"/>
    <col min="8719" max="8719" width="20.5703125" style="140" customWidth="1"/>
    <col min="8720" max="8721" width="0" style="140" hidden="1" customWidth="1"/>
    <col min="8722" max="8722" width="26.140625" style="140" customWidth="1"/>
    <col min="8723" max="8723" width="15.5703125" style="140" customWidth="1"/>
    <col min="8724" max="8724" width="19.42578125" style="140" customWidth="1"/>
    <col min="8725" max="8965" width="9.140625" style="140"/>
    <col min="8966" max="8967" width="22.28515625" style="140" customWidth="1"/>
    <col min="8968" max="8968" width="3.85546875" style="140" customWidth="1"/>
    <col min="8969" max="8969" width="16.42578125" style="140" customWidth="1"/>
    <col min="8970" max="8970" width="16.28515625" style="140" customWidth="1"/>
    <col min="8971" max="8973" width="0" style="140" hidden="1" customWidth="1"/>
    <col min="8974" max="8974" width="18.5703125" style="140" customWidth="1"/>
    <col min="8975" max="8975" width="20.5703125" style="140" customWidth="1"/>
    <col min="8976" max="8977" width="0" style="140" hidden="1" customWidth="1"/>
    <col min="8978" max="8978" width="26.140625" style="140" customWidth="1"/>
    <col min="8979" max="8979" width="15.5703125" style="140" customWidth="1"/>
    <col min="8980" max="8980" width="19.42578125" style="140" customWidth="1"/>
    <col min="8981" max="9221" width="9.140625" style="140"/>
    <col min="9222" max="9223" width="22.28515625" style="140" customWidth="1"/>
    <col min="9224" max="9224" width="3.85546875" style="140" customWidth="1"/>
    <col min="9225" max="9225" width="16.42578125" style="140" customWidth="1"/>
    <col min="9226" max="9226" width="16.28515625" style="140" customWidth="1"/>
    <col min="9227" max="9229" width="0" style="140" hidden="1" customWidth="1"/>
    <col min="9230" max="9230" width="18.5703125" style="140" customWidth="1"/>
    <col min="9231" max="9231" width="20.5703125" style="140" customWidth="1"/>
    <col min="9232" max="9233" width="0" style="140" hidden="1" customWidth="1"/>
    <col min="9234" max="9234" width="26.140625" style="140" customWidth="1"/>
    <col min="9235" max="9235" width="15.5703125" style="140" customWidth="1"/>
    <col min="9236" max="9236" width="19.42578125" style="140" customWidth="1"/>
    <col min="9237" max="9477" width="9.140625" style="140"/>
    <col min="9478" max="9479" width="22.28515625" style="140" customWidth="1"/>
    <col min="9480" max="9480" width="3.85546875" style="140" customWidth="1"/>
    <col min="9481" max="9481" width="16.42578125" style="140" customWidth="1"/>
    <col min="9482" max="9482" width="16.28515625" style="140" customWidth="1"/>
    <col min="9483" max="9485" width="0" style="140" hidden="1" customWidth="1"/>
    <col min="9486" max="9486" width="18.5703125" style="140" customWidth="1"/>
    <col min="9487" max="9487" width="20.5703125" style="140" customWidth="1"/>
    <col min="9488" max="9489" width="0" style="140" hidden="1" customWidth="1"/>
    <col min="9490" max="9490" width="26.140625" style="140" customWidth="1"/>
    <col min="9491" max="9491" width="15.5703125" style="140" customWidth="1"/>
    <col min="9492" max="9492" width="19.42578125" style="140" customWidth="1"/>
    <col min="9493" max="9733" width="9.140625" style="140"/>
    <col min="9734" max="9735" width="22.28515625" style="140" customWidth="1"/>
    <col min="9736" max="9736" width="3.85546875" style="140" customWidth="1"/>
    <col min="9737" max="9737" width="16.42578125" style="140" customWidth="1"/>
    <col min="9738" max="9738" width="16.28515625" style="140" customWidth="1"/>
    <col min="9739" max="9741" width="0" style="140" hidden="1" customWidth="1"/>
    <col min="9742" max="9742" width="18.5703125" style="140" customWidth="1"/>
    <col min="9743" max="9743" width="20.5703125" style="140" customWidth="1"/>
    <col min="9744" max="9745" width="0" style="140" hidden="1" customWidth="1"/>
    <col min="9746" max="9746" width="26.140625" style="140" customWidth="1"/>
    <col min="9747" max="9747" width="15.5703125" style="140" customWidth="1"/>
    <col min="9748" max="9748" width="19.42578125" style="140" customWidth="1"/>
    <col min="9749" max="9989" width="9.140625" style="140"/>
    <col min="9990" max="9991" width="22.28515625" style="140" customWidth="1"/>
    <col min="9992" max="9992" width="3.85546875" style="140" customWidth="1"/>
    <col min="9993" max="9993" width="16.42578125" style="140" customWidth="1"/>
    <col min="9994" max="9994" width="16.28515625" style="140" customWidth="1"/>
    <col min="9995" max="9997" width="0" style="140" hidden="1" customWidth="1"/>
    <col min="9998" max="9998" width="18.5703125" style="140" customWidth="1"/>
    <col min="9999" max="9999" width="20.5703125" style="140" customWidth="1"/>
    <col min="10000" max="10001" width="0" style="140" hidden="1" customWidth="1"/>
    <col min="10002" max="10002" width="26.140625" style="140" customWidth="1"/>
    <col min="10003" max="10003" width="15.5703125" style="140" customWidth="1"/>
    <col min="10004" max="10004" width="19.42578125" style="140" customWidth="1"/>
    <col min="10005" max="10245" width="9.140625" style="140"/>
    <col min="10246" max="10247" width="22.28515625" style="140" customWidth="1"/>
    <col min="10248" max="10248" width="3.85546875" style="140" customWidth="1"/>
    <col min="10249" max="10249" width="16.42578125" style="140" customWidth="1"/>
    <col min="10250" max="10250" width="16.28515625" style="140" customWidth="1"/>
    <col min="10251" max="10253" width="0" style="140" hidden="1" customWidth="1"/>
    <col min="10254" max="10254" width="18.5703125" style="140" customWidth="1"/>
    <col min="10255" max="10255" width="20.5703125" style="140" customWidth="1"/>
    <col min="10256" max="10257" width="0" style="140" hidden="1" customWidth="1"/>
    <col min="10258" max="10258" width="26.140625" style="140" customWidth="1"/>
    <col min="10259" max="10259" width="15.5703125" style="140" customWidth="1"/>
    <col min="10260" max="10260" width="19.42578125" style="140" customWidth="1"/>
    <col min="10261" max="10501" width="9.140625" style="140"/>
    <col min="10502" max="10503" width="22.28515625" style="140" customWidth="1"/>
    <col min="10504" max="10504" width="3.85546875" style="140" customWidth="1"/>
    <col min="10505" max="10505" width="16.42578125" style="140" customWidth="1"/>
    <col min="10506" max="10506" width="16.28515625" style="140" customWidth="1"/>
    <col min="10507" max="10509" width="0" style="140" hidden="1" customWidth="1"/>
    <col min="10510" max="10510" width="18.5703125" style="140" customWidth="1"/>
    <col min="10511" max="10511" width="20.5703125" style="140" customWidth="1"/>
    <col min="10512" max="10513" width="0" style="140" hidden="1" customWidth="1"/>
    <col min="10514" max="10514" width="26.140625" style="140" customWidth="1"/>
    <col min="10515" max="10515" width="15.5703125" style="140" customWidth="1"/>
    <col min="10516" max="10516" width="19.42578125" style="140" customWidth="1"/>
    <col min="10517" max="10757" width="9.140625" style="140"/>
    <col min="10758" max="10759" width="22.28515625" style="140" customWidth="1"/>
    <col min="10760" max="10760" width="3.85546875" style="140" customWidth="1"/>
    <col min="10761" max="10761" width="16.42578125" style="140" customWidth="1"/>
    <col min="10762" max="10762" width="16.28515625" style="140" customWidth="1"/>
    <col min="10763" max="10765" width="0" style="140" hidden="1" customWidth="1"/>
    <col min="10766" max="10766" width="18.5703125" style="140" customWidth="1"/>
    <col min="10767" max="10767" width="20.5703125" style="140" customWidth="1"/>
    <col min="10768" max="10769" width="0" style="140" hidden="1" customWidth="1"/>
    <col min="10770" max="10770" width="26.140625" style="140" customWidth="1"/>
    <col min="10771" max="10771" width="15.5703125" style="140" customWidth="1"/>
    <col min="10772" max="10772" width="19.42578125" style="140" customWidth="1"/>
    <col min="10773" max="11013" width="9.140625" style="140"/>
    <col min="11014" max="11015" width="22.28515625" style="140" customWidth="1"/>
    <col min="11016" max="11016" width="3.85546875" style="140" customWidth="1"/>
    <col min="11017" max="11017" width="16.42578125" style="140" customWidth="1"/>
    <col min="11018" max="11018" width="16.28515625" style="140" customWidth="1"/>
    <col min="11019" max="11021" width="0" style="140" hidden="1" customWidth="1"/>
    <col min="11022" max="11022" width="18.5703125" style="140" customWidth="1"/>
    <col min="11023" max="11023" width="20.5703125" style="140" customWidth="1"/>
    <col min="11024" max="11025" width="0" style="140" hidden="1" customWidth="1"/>
    <col min="11026" max="11026" width="26.140625" style="140" customWidth="1"/>
    <col min="11027" max="11027" width="15.5703125" style="140" customWidth="1"/>
    <col min="11028" max="11028" width="19.42578125" style="140" customWidth="1"/>
    <col min="11029" max="11269" width="9.140625" style="140"/>
    <col min="11270" max="11271" width="22.28515625" style="140" customWidth="1"/>
    <col min="11272" max="11272" width="3.85546875" style="140" customWidth="1"/>
    <col min="11273" max="11273" width="16.42578125" style="140" customWidth="1"/>
    <col min="11274" max="11274" width="16.28515625" style="140" customWidth="1"/>
    <col min="11275" max="11277" width="0" style="140" hidden="1" customWidth="1"/>
    <col min="11278" max="11278" width="18.5703125" style="140" customWidth="1"/>
    <col min="11279" max="11279" width="20.5703125" style="140" customWidth="1"/>
    <col min="11280" max="11281" width="0" style="140" hidden="1" customWidth="1"/>
    <col min="11282" max="11282" width="26.140625" style="140" customWidth="1"/>
    <col min="11283" max="11283" width="15.5703125" style="140" customWidth="1"/>
    <col min="11284" max="11284" width="19.42578125" style="140" customWidth="1"/>
    <col min="11285" max="11525" width="9.140625" style="140"/>
    <col min="11526" max="11527" width="22.28515625" style="140" customWidth="1"/>
    <col min="11528" max="11528" width="3.85546875" style="140" customWidth="1"/>
    <col min="11529" max="11529" width="16.42578125" style="140" customWidth="1"/>
    <col min="11530" max="11530" width="16.28515625" style="140" customWidth="1"/>
    <col min="11531" max="11533" width="0" style="140" hidden="1" customWidth="1"/>
    <col min="11534" max="11534" width="18.5703125" style="140" customWidth="1"/>
    <col min="11535" max="11535" width="20.5703125" style="140" customWidth="1"/>
    <col min="11536" max="11537" width="0" style="140" hidden="1" customWidth="1"/>
    <col min="11538" max="11538" width="26.140625" style="140" customWidth="1"/>
    <col min="11539" max="11539" width="15.5703125" style="140" customWidth="1"/>
    <col min="11540" max="11540" width="19.42578125" style="140" customWidth="1"/>
    <col min="11541" max="11781" width="9.140625" style="140"/>
    <col min="11782" max="11783" width="22.28515625" style="140" customWidth="1"/>
    <col min="11784" max="11784" width="3.85546875" style="140" customWidth="1"/>
    <col min="11785" max="11785" width="16.42578125" style="140" customWidth="1"/>
    <col min="11786" max="11786" width="16.28515625" style="140" customWidth="1"/>
    <col min="11787" max="11789" width="0" style="140" hidden="1" customWidth="1"/>
    <col min="11790" max="11790" width="18.5703125" style="140" customWidth="1"/>
    <col min="11791" max="11791" width="20.5703125" style="140" customWidth="1"/>
    <col min="11792" max="11793" width="0" style="140" hidden="1" customWidth="1"/>
    <col min="11794" max="11794" width="26.140625" style="140" customWidth="1"/>
    <col min="11795" max="11795" width="15.5703125" style="140" customWidth="1"/>
    <col min="11796" max="11796" width="19.42578125" style="140" customWidth="1"/>
    <col min="11797" max="12037" width="9.140625" style="140"/>
    <col min="12038" max="12039" width="22.28515625" style="140" customWidth="1"/>
    <col min="12040" max="12040" width="3.85546875" style="140" customWidth="1"/>
    <col min="12041" max="12041" width="16.42578125" style="140" customWidth="1"/>
    <col min="12042" max="12042" width="16.28515625" style="140" customWidth="1"/>
    <col min="12043" max="12045" width="0" style="140" hidden="1" customWidth="1"/>
    <col min="12046" max="12046" width="18.5703125" style="140" customWidth="1"/>
    <col min="12047" max="12047" width="20.5703125" style="140" customWidth="1"/>
    <col min="12048" max="12049" width="0" style="140" hidden="1" customWidth="1"/>
    <col min="12050" max="12050" width="26.140625" style="140" customWidth="1"/>
    <col min="12051" max="12051" width="15.5703125" style="140" customWidth="1"/>
    <col min="12052" max="12052" width="19.42578125" style="140" customWidth="1"/>
    <col min="12053" max="12293" width="9.140625" style="140"/>
    <col min="12294" max="12295" width="22.28515625" style="140" customWidth="1"/>
    <col min="12296" max="12296" width="3.85546875" style="140" customWidth="1"/>
    <col min="12297" max="12297" width="16.42578125" style="140" customWidth="1"/>
    <col min="12298" max="12298" width="16.28515625" style="140" customWidth="1"/>
    <col min="12299" max="12301" width="0" style="140" hidden="1" customWidth="1"/>
    <col min="12302" max="12302" width="18.5703125" style="140" customWidth="1"/>
    <col min="12303" max="12303" width="20.5703125" style="140" customWidth="1"/>
    <col min="12304" max="12305" width="0" style="140" hidden="1" customWidth="1"/>
    <col min="12306" max="12306" width="26.140625" style="140" customWidth="1"/>
    <col min="12307" max="12307" width="15.5703125" style="140" customWidth="1"/>
    <col min="12308" max="12308" width="19.42578125" style="140" customWidth="1"/>
    <col min="12309" max="12549" width="9.140625" style="140"/>
    <col min="12550" max="12551" width="22.28515625" style="140" customWidth="1"/>
    <col min="12552" max="12552" width="3.85546875" style="140" customWidth="1"/>
    <col min="12553" max="12553" width="16.42578125" style="140" customWidth="1"/>
    <col min="12554" max="12554" width="16.28515625" style="140" customWidth="1"/>
    <col min="12555" max="12557" width="0" style="140" hidden="1" customWidth="1"/>
    <col min="12558" max="12558" width="18.5703125" style="140" customWidth="1"/>
    <col min="12559" max="12559" width="20.5703125" style="140" customWidth="1"/>
    <col min="12560" max="12561" width="0" style="140" hidden="1" customWidth="1"/>
    <col min="12562" max="12562" width="26.140625" style="140" customWidth="1"/>
    <col min="12563" max="12563" width="15.5703125" style="140" customWidth="1"/>
    <col min="12564" max="12564" width="19.42578125" style="140" customWidth="1"/>
    <col min="12565" max="12805" width="9.140625" style="140"/>
    <col min="12806" max="12807" width="22.28515625" style="140" customWidth="1"/>
    <col min="12808" max="12808" width="3.85546875" style="140" customWidth="1"/>
    <col min="12809" max="12809" width="16.42578125" style="140" customWidth="1"/>
    <col min="12810" max="12810" width="16.28515625" style="140" customWidth="1"/>
    <col min="12811" max="12813" width="0" style="140" hidden="1" customWidth="1"/>
    <col min="12814" max="12814" width="18.5703125" style="140" customWidth="1"/>
    <col min="12815" max="12815" width="20.5703125" style="140" customWidth="1"/>
    <col min="12816" max="12817" width="0" style="140" hidden="1" customWidth="1"/>
    <col min="12818" max="12818" width="26.140625" style="140" customWidth="1"/>
    <col min="12819" max="12819" width="15.5703125" style="140" customWidth="1"/>
    <col min="12820" max="12820" width="19.42578125" style="140" customWidth="1"/>
    <col min="12821" max="13061" width="9.140625" style="140"/>
    <col min="13062" max="13063" width="22.28515625" style="140" customWidth="1"/>
    <col min="13064" max="13064" width="3.85546875" style="140" customWidth="1"/>
    <col min="13065" max="13065" width="16.42578125" style="140" customWidth="1"/>
    <col min="13066" max="13066" width="16.28515625" style="140" customWidth="1"/>
    <col min="13067" max="13069" width="0" style="140" hidden="1" customWidth="1"/>
    <col min="13070" max="13070" width="18.5703125" style="140" customWidth="1"/>
    <col min="13071" max="13071" width="20.5703125" style="140" customWidth="1"/>
    <col min="13072" max="13073" width="0" style="140" hidden="1" customWidth="1"/>
    <col min="13074" max="13074" width="26.140625" style="140" customWidth="1"/>
    <col min="13075" max="13075" width="15.5703125" style="140" customWidth="1"/>
    <col min="13076" max="13076" width="19.42578125" style="140" customWidth="1"/>
    <col min="13077" max="13317" width="9.140625" style="140"/>
    <col min="13318" max="13319" width="22.28515625" style="140" customWidth="1"/>
    <col min="13320" max="13320" width="3.85546875" style="140" customWidth="1"/>
    <col min="13321" max="13321" width="16.42578125" style="140" customWidth="1"/>
    <col min="13322" max="13322" width="16.28515625" style="140" customWidth="1"/>
    <col min="13323" max="13325" width="0" style="140" hidden="1" customWidth="1"/>
    <col min="13326" max="13326" width="18.5703125" style="140" customWidth="1"/>
    <col min="13327" max="13327" width="20.5703125" style="140" customWidth="1"/>
    <col min="13328" max="13329" width="0" style="140" hidden="1" customWidth="1"/>
    <col min="13330" max="13330" width="26.140625" style="140" customWidth="1"/>
    <col min="13331" max="13331" width="15.5703125" style="140" customWidth="1"/>
    <col min="13332" max="13332" width="19.42578125" style="140" customWidth="1"/>
    <col min="13333" max="13573" width="9.140625" style="140"/>
    <col min="13574" max="13575" width="22.28515625" style="140" customWidth="1"/>
    <col min="13576" max="13576" width="3.85546875" style="140" customWidth="1"/>
    <col min="13577" max="13577" width="16.42578125" style="140" customWidth="1"/>
    <col min="13578" max="13578" width="16.28515625" style="140" customWidth="1"/>
    <col min="13579" max="13581" width="0" style="140" hidden="1" customWidth="1"/>
    <col min="13582" max="13582" width="18.5703125" style="140" customWidth="1"/>
    <col min="13583" max="13583" width="20.5703125" style="140" customWidth="1"/>
    <col min="13584" max="13585" width="0" style="140" hidden="1" customWidth="1"/>
    <col min="13586" max="13586" width="26.140625" style="140" customWidth="1"/>
    <col min="13587" max="13587" width="15.5703125" style="140" customWidth="1"/>
    <col min="13588" max="13588" width="19.42578125" style="140" customWidth="1"/>
    <col min="13589" max="13829" width="9.140625" style="140"/>
    <col min="13830" max="13831" width="22.28515625" style="140" customWidth="1"/>
    <col min="13832" max="13832" width="3.85546875" style="140" customWidth="1"/>
    <col min="13833" max="13833" width="16.42578125" style="140" customWidth="1"/>
    <col min="13834" max="13834" width="16.28515625" style="140" customWidth="1"/>
    <col min="13835" max="13837" width="0" style="140" hidden="1" customWidth="1"/>
    <col min="13838" max="13838" width="18.5703125" style="140" customWidth="1"/>
    <col min="13839" max="13839" width="20.5703125" style="140" customWidth="1"/>
    <col min="13840" max="13841" width="0" style="140" hidden="1" customWidth="1"/>
    <col min="13842" max="13842" width="26.140625" style="140" customWidth="1"/>
    <col min="13843" max="13843" width="15.5703125" style="140" customWidth="1"/>
    <col min="13844" max="13844" width="19.42578125" style="140" customWidth="1"/>
    <col min="13845" max="14085" width="9.140625" style="140"/>
    <col min="14086" max="14087" width="22.28515625" style="140" customWidth="1"/>
    <col min="14088" max="14088" width="3.85546875" style="140" customWidth="1"/>
    <col min="14089" max="14089" width="16.42578125" style="140" customWidth="1"/>
    <col min="14090" max="14090" width="16.28515625" style="140" customWidth="1"/>
    <col min="14091" max="14093" width="0" style="140" hidden="1" customWidth="1"/>
    <col min="14094" max="14094" width="18.5703125" style="140" customWidth="1"/>
    <col min="14095" max="14095" width="20.5703125" style="140" customWidth="1"/>
    <col min="14096" max="14097" width="0" style="140" hidden="1" customWidth="1"/>
    <col min="14098" max="14098" width="26.140625" style="140" customWidth="1"/>
    <col min="14099" max="14099" width="15.5703125" style="140" customWidth="1"/>
    <col min="14100" max="14100" width="19.42578125" style="140" customWidth="1"/>
    <col min="14101" max="14341" width="9.140625" style="140"/>
    <col min="14342" max="14343" width="22.28515625" style="140" customWidth="1"/>
    <col min="14344" max="14344" width="3.85546875" style="140" customWidth="1"/>
    <col min="14345" max="14345" width="16.42578125" style="140" customWidth="1"/>
    <col min="14346" max="14346" width="16.28515625" style="140" customWidth="1"/>
    <col min="14347" max="14349" width="0" style="140" hidden="1" customWidth="1"/>
    <col min="14350" max="14350" width="18.5703125" style="140" customWidth="1"/>
    <col min="14351" max="14351" width="20.5703125" style="140" customWidth="1"/>
    <col min="14352" max="14353" width="0" style="140" hidden="1" customWidth="1"/>
    <col min="14354" max="14354" width="26.140625" style="140" customWidth="1"/>
    <col min="14355" max="14355" width="15.5703125" style="140" customWidth="1"/>
    <col min="14356" max="14356" width="19.42578125" style="140" customWidth="1"/>
    <col min="14357" max="14597" width="9.140625" style="140"/>
    <col min="14598" max="14599" width="22.28515625" style="140" customWidth="1"/>
    <col min="14600" max="14600" width="3.85546875" style="140" customWidth="1"/>
    <col min="14601" max="14601" width="16.42578125" style="140" customWidth="1"/>
    <col min="14602" max="14602" width="16.28515625" style="140" customWidth="1"/>
    <col min="14603" max="14605" width="0" style="140" hidden="1" customWidth="1"/>
    <col min="14606" max="14606" width="18.5703125" style="140" customWidth="1"/>
    <col min="14607" max="14607" width="20.5703125" style="140" customWidth="1"/>
    <col min="14608" max="14609" width="0" style="140" hidden="1" customWidth="1"/>
    <col min="14610" max="14610" width="26.140625" style="140" customWidth="1"/>
    <col min="14611" max="14611" width="15.5703125" style="140" customWidth="1"/>
    <col min="14612" max="14612" width="19.42578125" style="140" customWidth="1"/>
    <col min="14613" max="14853" width="9.140625" style="140"/>
    <col min="14854" max="14855" width="22.28515625" style="140" customWidth="1"/>
    <col min="14856" max="14856" width="3.85546875" style="140" customWidth="1"/>
    <col min="14857" max="14857" width="16.42578125" style="140" customWidth="1"/>
    <col min="14858" max="14858" width="16.28515625" style="140" customWidth="1"/>
    <col min="14859" max="14861" width="0" style="140" hidden="1" customWidth="1"/>
    <col min="14862" max="14862" width="18.5703125" style="140" customWidth="1"/>
    <col min="14863" max="14863" width="20.5703125" style="140" customWidth="1"/>
    <col min="14864" max="14865" width="0" style="140" hidden="1" customWidth="1"/>
    <col min="14866" max="14866" width="26.140625" style="140" customWidth="1"/>
    <col min="14867" max="14867" width="15.5703125" style="140" customWidth="1"/>
    <col min="14868" max="14868" width="19.42578125" style="140" customWidth="1"/>
    <col min="14869" max="15109" width="9.140625" style="140"/>
    <col min="15110" max="15111" width="22.28515625" style="140" customWidth="1"/>
    <col min="15112" max="15112" width="3.85546875" style="140" customWidth="1"/>
    <col min="15113" max="15113" width="16.42578125" style="140" customWidth="1"/>
    <col min="15114" max="15114" width="16.28515625" style="140" customWidth="1"/>
    <col min="15115" max="15117" width="0" style="140" hidden="1" customWidth="1"/>
    <col min="15118" max="15118" width="18.5703125" style="140" customWidth="1"/>
    <col min="15119" max="15119" width="20.5703125" style="140" customWidth="1"/>
    <col min="15120" max="15121" width="0" style="140" hidden="1" customWidth="1"/>
    <col min="15122" max="15122" width="26.140625" style="140" customWidth="1"/>
    <col min="15123" max="15123" width="15.5703125" style="140" customWidth="1"/>
    <col min="15124" max="15124" width="19.42578125" style="140" customWidth="1"/>
    <col min="15125" max="15365" width="9.140625" style="140"/>
    <col min="15366" max="15367" width="22.28515625" style="140" customWidth="1"/>
    <col min="15368" max="15368" width="3.85546875" style="140" customWidth="1"/>
    <col min="15369" max="15369" width="16.42578125" style="140" customWidth="1"/>
    <col min="15370" max="15370" width="16.28515625" style="140" customWidth="1"/>
    <col min="15371" max="15373" width="0" style="140" hidden="1" customWidth="1"/>
    <col min="15374" max="15374" width="18.5703125" style="140" customWidth="1"/>
    <col min="15375" max="15375" width="20.5703125" style="140" customWidth="1"/>
    <col min="15376" max="15377" width="0" style="140" hidden="1" customWidth="1"/>
    <col min="15378" max="15378" width="26.140625" style="140" customWidth="1"/>
    <col min="15379" max="15379" width="15.5703125" style="140" customWidth="1"/>
    <col min="15380" max="15380" width="19.42578125" style="140" customWidth="1"/>
    <col min="15381" max="15621" width="9.140625" style="140"/>
    <col min="15622" max="15623" width="22.28515625" style="140" customWidth="1"/>
    <col min="15624" max="15624" width="3.85546875" style="140" customWidth="1"/>
    <col min="15625" max="15625" width="16.42578125" style="140" customWidth="1"/>
    <col min="15626" max="15626" width="16.28515625" style="140" customWidth="1"/>
    <col min="15627" max="15629" width="0" style="140" hidden="1" customWidth="1"/>
    <col min="15630" max="15630" width="18.5703125" style="140" customWidth="1"/>
    <col min="15631" max="15631" width="20.5703125" style="140" customWidth="1"/>
    <col min="15632" max="15633" width="0" style="140" hidden="1" customWidth="1"/>
    <col min="15634" max="15634" width="26.140625" style="140" customWidth="1"/>
    <col min="15635" max="15635" width="15.5703125" style="140" customWidth="1"/>
    <col min="15636" max="15636" width="19.42578125" style="140" customWidth="1"/>
    <col min="15637" max="15877" width="9.140625" style="140"/>
    <col min="15878" max="15879" width="22.28515625" style="140" customWidth="1"/>
    <col min="15880" max="15880" width="3.85546875" style="140" customWidth="1"/>
    <col min="15881" max="15881" width="16.42578125" style="140" customWidth="1"/>
    <col min="15882" max="15882" width="16.28515625" style="140" customWidth="1"/>
    <col min="15883" max="15885" width="0" style="140" hidden="1" customWidth="1"/>
    <col min="15886" max="15886" width="18.5703125" style="140" customWidth="1"/>
    <col min="15887" max="15887" width="20.5703125" style="140" customWidth="1"/>
    <col min="15888" max="15889" width="0" style="140" hidden="1" customWidth="1"/>
    <col min="15890" max="15890" width="26.140625" style="140" customWidth="1"/>
    <col min="15891" max="15891" width="15.5703125" style="140" customWidth="1"/>
    <col min="15892" max="15892" width="19.42578125" style="140" customWidth="1"/>
    <col min="15893" max="16133" width="9.140625" style="140"/>
    <col min="16134" max="16135" width="22.28515625" style="140" customWidth="1"/>
    <col min="16136" max="16136" width="3.85546875" style="140" customWidth="1"/>
    <col min="16137" max="16137" width="16.42578125" style="140" customWidth="1"/>
    <col min="16138" max="16138" width="16.28515625" style="140" customWidth="1"/>
    <col min="16139" max="16141" width="0" style="140" hidden="1" customWidth="1"/>
    <col min="16142" max="16142" width="18.5703125" style="140" customWidth="1"/>
    <col min="16143" max="16143" width="20.5703125" style="140" customWidth="1"/>
    <col min="16144" max="16145" width="0" style="140" hidden="1" customWidth="1"/>
    <col min="16146" max="16146" width="26.140625" style="140" customWidth="1"/>
    <col min="16147" max="16147" width="15.5703125" style="140" customWidth="1"/>
    <col min="16148" max="16148" width="19.42578125" style="140" customWidth="1"/>
    <col min="16149" max="16384" width="9.140625" style="140"/>
  </cols>
  <sheetData>
    <row r="1" spans="1:20" x14ac:dyDescent="0.25">
      <c r="A1" s="1637"/>
      <c r="B1" s="1637"/>
      <c r="C1" s="1637"/>
      <c r="D1" s="1637"/>
      <c r="E1" s="1637"/>
      <c r="F1" s="229"/>
      <c r="G1" s="229"/>
      <c r="H1" s="229"/>
      <c r="I1" s="229"/>
    </row>
    <row r="2" spans="1:20" s="135" customFormat="1" ht="22.9" customHeight="1" x14ac:dyDescent="0.35">
      <c r="A2" s="1876" t="s">
        <v>1460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6"/>
      <c r="R2" s="1876"/>
      <c r="S2" s="1876"/>
      <c r="T2" s="1876"/>
    </row>
    <row r="3" spans="1:20" s="135" customFormat="1" ht="22.9" customHeight="1" x14ac:dyDescent="0.35">
      <c r="A3" s="1824" t="s">
        <v>1437</v>
      </c>
      <c r="B3" s="1824"/>
      <c r="C3" s="1824"/>
      <c r="D3" s="1824"/>
      <c r="E3" s="182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</row>
    <row r="4" spans="1:20" s="135" customFormat="1" ht="23.25" customHeight="1" x14ac:dyDescent="0.35">
      <c r="A4" s="778" t="s">
        <v>0</v>
      </c>
      <c r="B4" s="1835" t="s">
        <v>1361</v>
      </c>
      <c r="C4" s="1835" t="s">
        <v>1362</v>
      </c>
      <c r="D4" s="1831" t="s">
        <v>112</v>
      </c>
      <c r="E4" s="1887" t="s">
        <v>179</v>
      </c>
      <c r="F4" s="1869" t="s">
        <v>5</v>
      </c>
      <c r="G4" s="1869" t="s">
        <v>6</v>
      </c>
      <c r="H4" s="1869" t="s">
        <v>7</v>
      </c>
      <c r="I4" s="1869" t="s">
        <v>8</v>
      </c>
      <c r="J4" s="1835" t="s">
        <v>1363</v>
      </c>
      <c r="K4" s="136"/>
      <c r="L4" s="1818" t="s">
        <v>328</v>
      </c>
      <c r="M4" s="1818"/>
      <c r="N4" s="1817" t="s">
        <v>329</v>
      </c>
      <c r="O4" s="1819" t="s">
        <v>330</v>
      </c>
      <c r="P4" s="1839" t="s">
        <v>500</v>
      </c>
      <c r="Q4" s="1840" t="s">
        <v>332</v>
      </c>
      <c r="R4" s="1816" t="s">
        <v>333</v>
      </c>
      <c r="S4" s="1816" t="s">
        <v>11</v>
      </c>
      <c r="T4" s="1816" t="s">
        <v>498</v>
      </c>
    </row>
    <row r="5" spans="1:20" ht="47.25" x14ac:dyDescent="0.25">
      <c r="A5" s="779"/>
      <c r="B5" s="1836"/>
      <c r="C5" s="1836"/>
      <c r="D5" s="1832"/>
      <c r="E5" s="1888"/>
      <c r="F5" s="1870"/>
      <c r="G5" s="1870"/>
      <c r="H5" s="1870"/>
      <c r="I5" s="1870"/>
      <c r="J5" s="1836"/>
      <c r="K5" s="137" t="s">
        <v>334</v>
      </c>
      <c r="L5" s="138" t="s">
        <v>335</v>
      </c>
      <c r="M5" s="139" t="s">
        <v>330</v>
      </c>
      <c r="N5" s="1817"/>
      <c r="O5" s="1819"/>
      <c r="P5" s="1839"/>
      <c r="Q5" s="1840"/>
      <c r="R5" s="1816"/>
      <c r="S5" s="1816"/>
      <c r="T5" s="1816"/>
    </row>
    <row r="6" spans="1:20" ht="31.5" customHeight="1" x14ac:dyDescent="0.25">
      <c r="A6" s="223">
        <v>1</v>
      </c>
      <c r="B6" s="149" t="s">
        <v>1461</v>
      </c>
      <c r="C6" s="149" t="s">
        <v>1462</v>
      </c>
      <c r="D6" s="636">
        <v>1</v>
      </c>
      <c r="E6" s="330">
        <f>14.4+2.8+1.1+1.1+1.1+4.5+2.5+0.4+0.2+15+14.1+0.4+0.4+22.5+0.5+0.5+6.4+16.8+24.2+27.9+6.3+6.6+4.8+17.8+0.4+0.4+25.4+0.5+0.4+3.2</f>
        <v>222.60000000000005</v>
      </c>
      <c r="F6" s="688" t="s">
        <v>28</v>
      </c>
      <c r="G6" s="330"/>
      <c r="H6" s="330"/>
      <c r="I6" s="330"/>
      <c r="J6" s="150" t="s">
        <v>1463</v>
      </c>
      <c r="K6" s="151"/>
      <c r="L6" s="152"/>
      <c r="M6" s="152"/>
      <c r="N6" s="155">
        <v>70000</v>
      </c>
      <c r="O6" s="155">
        <f>N6*E6</f>
        <v>15582000.000000004</v>
      </c>
      <c r="P6" s="637"/>
      <c r="Q6" s="168"/>
      <c r="R6" s="343" t="s">
        <v>28</v>
      </c>
      <c r="S6" s="22" t="s">
        <v>418</v>
      </c>
      <c r="T6" s="638" t="s">
        <v>1464</v>
      </c>
    </row>
    <row r="7" spans="1:20" x14ac:dyDescent="0.25">
      <c r="A7" s="223">
        <v>2</v>
      </c>
      <c r="B7" s="601" t="s">
        <v>1465</v>
      </c>
      <c r="C7" s="601">
        <v>101</v>
      </c>
      <c r="D7" s="636">
        <v>1</v>
      </c>
      <c r="E7" s="330">
        <v>21.6</v>
      </c>
      <c r="F7" s="688" t="s">
        <v>28</v>
      </c>
      <c r="G7" s="330"/>
      <c r="H7" s="330"/>
      <c r="I7" s="330"/>
      <c r="J7" s="150" t="s">
        <v>339</v>
      </c>
      <c r="K7" s="696"/>
      <c r="L7" s="152"/>
      <c r="M7" s="152"/>
      <c r="N7" s="652">
        <v>50000</v>
      </c>
      <c r="O7" s="652">
        <f>N7*E7</f>
        <v>1080000</v>
      </c>
      <c r="P7" s="697"/>
      <c r="Q7" s="698"/>
      <c r="R7" s="601" t="s">
        <v>1443</v>
      </c>
      <c r="S7" s="473" t="s">
        <v>418</v>
      </c>
      <c r="T7" s="601"/>
    </row>
    <row r="8" spans="1:20" ht="15.75" customHeight="1" x14ac:dyDescent="0.25">
      <c r="A8" s="223">
        <v>3</v>
      </c>
      <c r="B8" s="601" t="s">
        <v>1466</v>
      </c>
      <c r="C8" s="601">
        <v>103</v>
      </c>
      <c r="D8" s="636">
        <v>1</v>
      </c>
      <c r="E8" s="330">
        <f>12.3+4.1+8</f>
        <v>24.4</v>
      </c>
      <c r="F8" s="688" t="s">
        <v>28</v>
      </c>
      <c r="G8" s="330"/>
      <c r="H8" s="330"/>
      <c r="I8" s="330"/>
      <c r="J8" s="150" t="s">
        <v>339</v>
      </c>
      <c r="K8" s="696"/>
      <c r="L8" s="152"/>
      <c r="M8" s="152"/>
      <c r="N8" s="652">
        <v>50000</v>
      </c>
      <c r="O8" s="652">
        <f>N8*E8</f>
        <v>1220000</v>
      </c>
      <c r="P8" s="697"/>
      <c r="Q8" s="698"/>
      <c r="R8" s="601" t="s">
        <v>1443</v>
      </c>
      <c r="S8" s="473" t="s">
        <v>418</v>
      </c>
      <c r="T8" s="601"/>
    </row>
    <row r="9" spans="1:20" ht="15.75" customHeight="1" x14ac:dyDescent="0.25">
      <c r="A9" s="223">
        <v>4</v>
      </c>
      <c r="B9" s="149" t="s">
        <v>1467</v>
      </c>
      <c r="C9" s="149" t="s">
        <v>1468</v>
      </c>
      <c r="D9" s="636">
        <v>1</v>
      </c>
      <c r="E9" s="330">
        <f>4.1+0.5+0.5+9.7+1.8+49.5+9.8+13.5+1.5+90.7+1.8+2.1+3.8</f>
        <v>189.3</v>
      </c>
      <c r="F9" s="688" t="s">
        <v>28</v>
      </c>
      <c r="G9" s="330"/>
      <c r="H9" s="330"/>
      <c r="I9" s="330"/>
      <c r="J9" s="150" t="s">
        <v>339</v>
      </c>
      <c r="K9" s="151"/>
      <c r="L9" s="152"/>
      <c r="M9" s="152"/>
      <c r="N9" s="155">
        <v>70000</v>
      </c>
      <c r="O9" s="155">
        <f>N9*E9</f>
        <v>13251000</v>
      </c>
      <c r="P9" s="637"/>
      <c r="Q9" s="168"/>
      <c r="R9" s="343" t="s">
        <v>1443</v>
      </c>
      <c r="S9" s="22" t="s">
        <v>418</v>
      </c>
      <c r="T9" s="638" t="s">
        <v>1469</v>
      </c>
    </row>
    <row r="10" spans="1:20" ht="15.75" customHeight="1" x14ac:dyDescent="0.25">
      <c r="A10" s="223">
        <v>5</v>
      </c>
      <c r="B10" s="149" t="s">
        <v>1470</v>
      </c>
      <c r="C10" s="149"/>
      <c r="D10" s="636">
        <v>1</v>
      </c>
      <c r="E10" s="330">
        <f>4.1+35.5+4.8+10.7+6.5+9.1+0.7</f>
        <v>71.399999999999991</v>
      </c>
      <c r="F10" s="688" t="s">
        <v>28</v>
      </c>
      <c r="G10" s="330"/>
      <c r="H10" s="330"/>
      <c r="I10" s="330"/>
      <c r="J10" s="150"/>
      <c r="K10" s="151"/>
      <c r="L10" s="152"/>
      <c r="M10" s="152"/>
      <c r="N10" s="155"/>
      <c r="O10" s="155"/>
      <c r="P10" s="637"/>
      <c r="Q10" s="168"/>
      <c r="R10" s="343"/>
      <c r="S10" s="22" t="s">
        <v>418</v>
      </c>
      <c r="T10" s="638"/>
    </row>
    <row r="11" spans="1:20" ht="40.9" customHeight="1" x14ac:dyDescent="0.25">
      <c r="A11" s="780"/>
      <c r="B11" s="640" t="s">
        <v>1441</v>
      </c>
      <c r="C11" s="640"/>
      <c r="D11" s="641"/>
      <c r="E11" s="642">
        <f>SUM(E6:E10)</f>
        <v>529.30000000000007</v>
      </c>
      <c r="F11" s="642"/>
      <c r="G11" s="642"/>
      <c r="H11" s="642"/>
      <c r="I11" s="642"/>
      <c r="J11" s="640"/>
      <c r="K11" s="643"/>
      <c r="L11" s="644"/>
      <c r="M11" s="644"/>
      <c r="N11" s="645"/>
      <c r="O11" s="642">
        <f>SUM(O6:O10)</f>
        <v>31133000.000000004</v>
      </c>
      <c r="P11" s="646"/>
      <c r="Q11" s="645"/>
      <c r="R11" s="647"/>
      <c r="S11" s="648"/>
      <c r="T11" s="649"/>
    </row>
    <row r="12" spans="1:20" ht="15.75" customHeight="1" x14ac:dyDescent="0.25">
      <c r="A12" s="223">
        <v>6</v>
      </c>
      <c r="B12" s="149" t="s">
        <v>1471</v>
      </c>
      <c r="C12" s="149" t="s">
        <v>1472</v>
      </c>
      <c r="D12" s="636">
        <v>2</v>
      </c>
      <c r="E12" s="330">
        <f>23.2+15.5+23.7+23.1+7+14.5+23.9+25.3+25+50.3</f>
        <v>231.5</v>
      </c>
      <c r="F12" s="688" t="s">
        <v>28</v>
      </c>
      <c r="G12" s="330"/>
      <c r="H12" s="330"/>
      <c r="I12" s="330"/>
      <c r="J12" s="149" t="s">
        <v>339</v>
      </c>
      <c r="K12" s="595"/>
      <c r="L12" s="596"/>
      <c r="M12" s="596"/>
      <c r="N12" s="155">
        <v>50000</v>
      </c>
      <c r="O12" s="155">
        <f>N12*E12</f>
        <v>11575000</v>
      </c>
      <c r="P12" s="650"/>
      <c r="Q12" s="650"/>
      <c r="R12" s="155" t="s">
        <v>1443</v>
      </c>
      <c r="S12" s="22" t="s">
        <v>418</v>
      </c>
      <c r="T12" s="601"/>
    </row>
    <row r="13" spans="1:20" ht="31.5" x14ac:dyDescent="0.25">
      <c r="A13" s="223">
        <v>7</v>
      </c>
      <c r="B13" s="149" t="s">
        <v>1473</v>
      </c>
      <c r="C13" s="149" t="s">
        <v>1474</v>
      </c>
      <c r="D13" s="636">
        <v>2</v>
      </c>
      <c r="E13" s="330">
        <v>516.4</v>
      </c>
      <c r="F13" s="688" t="s">
        <v>28</v>
      </c>
      <c r="G13" s="330"/>
      <c r="H13" s="330"/>
      <c r="I13" s="330"/>
      <c r="J13" s="149" t="s">
        <v>339</v>
      </c>
      <c r="K13" s="595"/>
      <c r="L13" s="596"/>
      <c r="M13" s="596"/>
      <c r="N13" s="155">
        <v>50000</v>
      </c>
      <c r="O13" s="155">
        <f>N13*E13</f>
        <v>25820000</v>
      </c>
      <c r="P13" s="650"/>
      <c r="Q13" s="650"/>
      <c r="R13" s="155" t="s">
        <v>1443</v>
      </c>
      <c r="S13" s="22" t="s">
        <v>418</v>
      </c>
      <c r="T13" s="704"/>
    </row>
    <row r="14" spans="1:20" ht="31.9" customHeight="1" x14ac:dyDescent="0.25">
      <c r="A14" s="223"/>
      <c r="B14" s="149" t="s">
        <v>1475</v>
      </c>
      <c r="C14" s="149"/>
      <c r="D14" s="654">
        <v>2</v>
      </c>
      <c r="E14" s="277">
        <v>22.5</v>
      </c>
      <c r="F14" s="688" t="s">
        <v>28</v>
      </c>
      <c r="G14" s="277"/>
      <c r="H14" s="277"/>
      <c r="I14" s="277"/>
      <c r="J14" s="149"/>
      <c r="K14" s="234"/>
      <c r="L14" s="655"/>
      <c r="M14" s="655"/>
      <c r="N14" s="279"/>
      <c r="O14" s="652"/>
      <c r="P14" s="616"/>
      <c r="Q14" s="155"/>
      <c r="R14" s="155"/>
      <c r="S14" s="22" t="s">
        <v>418</v>
      </c>
      <c r="T14" s="694"/>
    </row>
    <row r="15" spans="1:20" ht="40.9" customHeight="1" x14ac:dyDescent="0.25">
      <c r="A15" s="780">
        <v>8</v>
      </c>
      <c r="B15" s="640" t="s">
        <v>1446</v>
      </c>
      <c r="C15" s="640"/>
      <c r="D15" s="641"/>
      <c r="E15" s="642">
        <v>538.9</v>
      </c>
      <c r="F15" s="642"/>
      <c r="G15" s="642"/>
      <c r="H15" s="642"/>
      <c r="I15" s="642"/>
      <c r="J15" s="640"/>
      <c r="K15" s="643"/>
      <c r="L15" s="644"/>
      <c r="M15" s="644"/>
      <c r="N15" s="645"/>
      <c r="O15" s="642">
        <f>O13</f>
        <v>25820000</v>
      </c>
      <c r="P15" s="646"/>
      <c r="Q15" s="645"/>
      <c r="R15" s="647"/>
      <c r="S15" s="648"/>
      <c r="T15" s="649"/>
    </row>
    <row r="16" spans="1:20" x14ac:dyDescent="0.25">
      <c r="A16" s="223">
        <v>9</v>
      </c>
      <c r="B16" s="656" t="s">
        <v>1476</v>
      </c>
      <c r="C16" s="149" t="s">
        <v>1477</v>
      </c>
      <c r="D16" s="636">
        <v>3</v>
      </c>
      <c r="E16" s="330">
        <f>23.7+8.2+23.1+15+0.6+0.5+15.3+35.6+22.4+0.3+0.3+4.7+10.5+10.1+0.3+0.3+0.3+0.4+23.8+15.5+0.5+0.2+0.4+6.1+0.4+0.4+0.5+0.4+0.4+0.4+0.4+0.4+0.4+0.4+24.5</f>
        <v>246.7000000000001</v>
      </c>
      <c r="F16" s="688" t="s">
        <v>28</v>
      </c>
      <c r="G16" s="330"/>
      <c r="H16" s="330"/>
      <c r="I16" s="330"/>
      <c r="J16" s="149" t="s">
        <v>339</v>
      </c>
      <c r="K16" s="151"/>
      <c r="L16" s="657"/>
      <c r="M16" s="657"/>
      <c r="N16" s="155">
        <v>50000</v>
      </c>
      <c r="O16" s="155">
        <f>N16*E16</f>
        <v>12335000.000000006</v>
      </c>
      <c r="P16" s="614"/>
      <c r="Q16" s="614"/>
      <c r="R16" s="155" t="s">
        <v>1443</v>
      </c>
      <c r="S16" s="22" t="s">
        <v>418</v>
      </c>
      <c r="T16" s="601"/>
    </row>
    <row r="17" spans="1:20" ht="15.75" customHeight="1" x14ac:dyDescent="0.25">
      <c r="A17" s="223"/>
      <c r="B17" s="656" t="s">
        <v>1478</v>
      </c>
      <c r="C17" s="149" t="s">
        <v>1479</v>
      </c>
      <c r="D17" s="636">
        <v>3</v>
      </c>
      <c r="E17" s="330">
        <v>509.40000000000003</v>
      </c>
      <c r="F17" s="688" t="s">
        <v>28</v>
      </c>
      <c r="G17" s="330"/>
      <c r="H17" s="330"/>
      <c r="I17" s="330"/>
      <c r="J17" s="149" t="s">
        <v>339</v>
      </c>
      <c r="K17" s="151"/>
      <c r="L17" s="657"/>
      <c r="M17" s="657"/>
      <c r="N17" s="155">
        <v>50000</v>
      </c>
      <c r="O17" s="155">
        <f>N17*E17</f>
        <v>25470000</v>
      </c>
      <c r="P17" s="614"/>
      <c r="Q17" s="614"/>
      <c r="R17" s="155" t="s">
        <v>1443</v>
      </c>
      <c r="S17" s="22" t="s">
        <v>418</v>
      </c>
      <c r="T17" s="601"/>
    </row>
    <row r="18" spans="1:20" x14ac:dyDescent="0.25">
      <c r="A18" s="223">
        <v>10</v>
      </c>
      <c r="B18" s="149" t="s">
        <v>1480</v>
      </c>
      <c r="C18" s="149"/>
      <c r="D18" s="636">
        <v>3</v>
      </c>
      <c r="E18" s="330">
        <v>15.8</v>
      </c>
      <c r="F18" s="688" t="s">
        <v>28</v>
      </c>
      <c r="G18" s="330"/>
      <c r="H18" s="330"/>
      <c r="I18" s="330"/>
      <c r="J18" s="149"/>
      <c r="K18" s="151"/>
      <c r="L18" s="657"/>
      <c r="M18" s="657"/>
      <c r="N18" s="155"/>
      <c r="O18" s="155"/>
      <c r="P18" s="614"/>
      <c r="Q18" s="614"/>
      <c r="R18" s="155"/>
      <c r="S18" s="22" t="s">
        <v>418</v>
      </c>
      <c r="T18" s="601"/>
    </row>
    <row r="19" spans="1:20" ht="40.9" customHeight="1" x14ac:dyDescent="0.25">
      <c r="A19" s="780">
        <v>11</v>
      </c>
      <c r="B19" s="640" t="s">
        <v>1449</v>
      </c>
      <c r="C19" s="640"/>
      <c r="D19" s="641"/>
      <c r="E19" s="642">
        <f>525.2</f>
        <v>525.20000000000005</v>
      </c>
      <c r="F19" s="642"/>
      <c r="G19" s="642"/>
      <c r="H19" s="642"/>
      <c r="I19" s="642"/>
      <c r="J19" s="640"/>
      <c r="K19" s="643"/>
      <c r="L19" s="644"/>
      <c r="M19" s="644"/>
      <c r="N19" s="645"/>
      <c r="O19" s="642">
        <f>O17</f>
        <v>25470000</v>
      </c>
      <c r="P19" s="646"/>
      <c r="Q19" s="645"/>
      <c r="R19" s="647"/>
      <c r="S19" s="648"/>
      <c r="T19" s="649"/>
    </row>
    <row r="20" spans="1:20" x14ac:dyDescent="0.25">
      <c r="A20" s="223">
        <v>12</v>
      </c>
      <c r="B20" s="149" t="s">
        <v>1481</v>
      </c>
      <c r="C20" s="149" t="s">
        <v>1482</v>
      </c>
      <c r="D20" s="636">
        <v>4</v>
      </c>
      <c r="E20" s="330">
        <f>24+41.8+10+15.6+2.3+13.5+3.7+63.2+26.3+25.3</f>
        <v>225.70000000000002</v>
      </c>
      <c r="F20" s="688" t="s">
        <v>28</v>
      </c>
      <c r="G20" s="687"/>
      <c r="H20" s="687"/>
      <c r="I20" s="687"/>
      <c r="J20" s="658" t="s">
        <v>339</v>
      </c>
      <c r="K20" s="595"/>
      <c r="L20" s="596"/>
      <c r="M20" s="596"/>
      <c r="N20" s="155">
        <v>50000</v>
      </c>
      <c r="O20" s="155">
        <f>N20*E20</f>
        <v>11285000</v>
      </c>
      <c r="P20" s="637"/>
      <c r="Q20" s="168"/>
      <c r="R20" s="601" t="s">
        <v>1483</v>
      </c>
      <c r="S20" s="22" t="s">
        <v>418</v>
      </c>
      <c r="T20" s="601"/>
    </row>
    <row r="21" spans="1:20" ht="31.5" x14ac:dyDescent="0.25">
      <c r="A21" s="223">
        <v>13</v>
      </c>
      <c r="B21" s="149" t="s">
        <v>1484</v>
      </c>
      <c r="C21" s="149" t="s">
        <v>1485</v>
      </c>
      <c r="D21" s="636">
        <v>4</v>
      </c>
      <c r="E21" s="330">
        <v>466.59999999999997</v>
      </c>
      <c r="F21" s="688" t="s">
        <v>28</v>
      </c>
      <c r="G21" s="687"/>
      <c r="H21" s="687"/>
      <c r="I21" s="687"/>
      <c r="J21" s="658" t="s">
        <v>339</v>
      </c>
      <c r="K21" s="595"/>
      <c r="L21" s="596"/>
      <c r="M21" s="596"/>
      <c r="N21" s="155">
        <v>50000</v>
      </c>
      <c r="O21" s="155">
        <f>N21*E21</f>
        <v>23330000</v>
      </c>
      <c r="P21" s="637"/>
      <c r="Q21" s="168"/>
      <c r="R21" s="601" t="s">
        <v>1483</v>
      </c>
      <c r="S21" s="22" t="s">
        <v>418</v>
      </c>
      <c r="T21" s="601"/>
    </row>
    <row r="22" spans="1:20" ht="31.5" x14ac:dyDescent="0.25">
      <c r="A22" s="223">
        <v>14</v>
      </c>
      <c r="B22" s="149" t="s">
        <v>1486</v>
      </c>
      <c r="C22" s="149"/>
      <c r="D22" s="654">
        <v>4</v>
      </c>
      <c r="E22" s="330">
        <f>23.9+71.3</f>
        <v>95.199999999999989</v>
      </c>
      <c r="F22" s="688" t="s">
        <v>28</v>
      </c>
      <c r="G22" s="687"/>
      <c r="H22" s="687"/>
      <c r="I22" s="687"/>
      <c r="J22" s="658"/>
      <c r="K22" s="316"/>
      <c r="L22" s="316"/>
      <c r="M22" s="316"/>
      <c r="N22" s="155"/>
      <c r="O22" s="155"/>
      <c r="P22" s="637"/>
      <c r="Q22" s="168"/>
      <c r="R22" s="601"/>
      <c r="S22" s="22" t="s">
        <v>418</v>
      </c>
      <c r="T22" s="601"/>
    </row>
    <row r="23" spans="1:20" ht="40.9" customHeight="1" x14ac:dyDescent="0.25">
      <c r="A23" s="780">
        <v>15</v>
      </c>
      <c r="B23" s="640" t="s">
        <v>1452</v>
      </c>
      <c r="C23" s="640"/>
      <c r="D23" s="641"/>
      <c r="E23" s="642">
        <f>561.8</f>
        <v>561.79999999999995</v>
      </c>
      <c r="F23" s="642"/>
      <c r="G23" s="642"/>
      <c r="H23" s="642"/>
      <c r="I23" s="642"/>
      <c r="J23" s="640"/>
      <c r="K23" s="643"/>
      <c r="L23" s="644"/>
      <c r="M23" s="644"/>
      <c r="N23" s="645"/>
      <c r="O23" s="642">
        <f>O21</f>
        <v>23330000</v>
      </c>
      <c r="P23" s="646"/>
      <c r="Q23" s="645"/>
      <c r="R23" s="647"/>
      <c r="S23" s="648"/>
      <c r="T23" s="649"/>
    </row>
    <row r="24" spans="1:20" x14ac:dyDescent="0.25">
      <c r="A24" s="223">
        <v>16</v>
      </c>
      <c r="B24" s="149" t="s">
        <v>1487</v>
      </c>
      <c r="C24" s="149"/>
      <c r="D24" s="654">
        <v>5</v>
      </c>
      <c r="E24" s="277">
        <v>549.6</v>
      </c>
      <c r="F24" s="688" t="s">
        <v>28</v>
      </c>
      <c r="G24" s="277"/>
      <c r="H24" s="277"/>
      <c r="I24" s="277"/>
      <c r="J24" s="149" t="s">
        <v>1463</v>
      </c>
      <c r="K24" s="234"/>
      <c r="L24" s="152"/>
      <c r="M24" s="152"/>
      <c r="N24" s="279">
        <v>50000</v>
      </c>
      <c r="O24" s="279">
        <f>N24*E24</f>
        <v>27480000</v>
      </c>
      <c r="P24" s="637"/>
      <c r="Q24" s="168"/>
      <c r="R24" s="601" t="s">
        <v>28</v>
      </c>
      <c r="S24" s="22" t="s">
        <v>418</v>
      </c>
      <c r="T24" s="638"/>
    </row>
    <row r="25" spans="1:20" x14ac:dyDescent="0.25">
      <c r="A25" s="223">
        <v>17</v>
      </c>
      <c r="B25" s="149" t="s">
        <v>1488</v>
      </c>
      <c r="C25" s="149"/>
      <c r="D25" s="654">
        <v>5</v>
      </c>
      <c r="E25" s="277">
        <v>18</v>
      </c>
      <c r="F25" s="688" t="s">
        <v>28</v>
      </c>
      <c r="G25" s="277"/>
      <c r="H25" s="277"/>
      <c r="I25" s="277"/>
      <c r="J25" s="149"/>
      <c r="K25" s="234"/>
      <c r="L25" s="152"/>
      <c r="M25" s="152"/>
      <c r="N25" s="279"/>
      <c r="O25" s="279"/>
      <c r="P25" s="637"/>
      <c r="Q25" s="168"/>
      <c r="R25" s="601"/>
      <c r="S25" s="22" t="s">
        <v>418</v>
      </c>
      <c r="T25" s="638"/>
    </row>
    <row r="26" spans="1:20" ht="40.9" customHeight="1" x14ac:dyDescent="0.25">
      <c r="A26" s="780">
        <v>18</v>
      </c>
      <c r="B26" s="640" t="s">
        <v>1455</v>
      </c>
      <c r="C26" s="640"/>
      <c r="D26" s="641"/>
      <c r="E26" s="642">
        <v>567.6</v>
      </c>
      <c r="F26" s="642"/>
      <c r="G26" s="642"/>
      <c r="H26" s="642"/>
      <c r="I26" s="642"/>
      <c r="J26" s="640"/>
      <c r="K26" s="643"/>
      <c r="L26" s="644"/>
      <c r="M26" s="644"/>
      <c r="N26" s="645"/>
      <c r="O26" s="642">
        <f>O24</f>
        <v>27480000</v>
      </c>
      <c r="P26" s="646"/>
      <c r="Q26" s="645"/>
      <c r="R26" s="647"/>
      <c r="S26" s="648"/>
      <c r="T26" s="649"/>
    </row>
    <row r="27" spans="1:20" ht="40.9" customHeight="1" x14ac:dyDescent="0.25">
      <c r="A27" s="780">
        <v>19</v>
      </c>
      <c r="B27" s="640" t="s">
        <v>1489</v>
      </c>
      <c r="C27" s="640"/>
      <c r="D27" s="641"/>
      <c r="E27" s="642">
        <v>51.5</v>
      </c>
      <c r="F27" s="642"/>
      <c r="G27" s="642"/>
      <c r="H27" s="642"/>
      <c r="I27" s="642"/>
      <c r="J27" s="640"/>
      <c r="K27" s="643"/>
      <c r="L27" s="644"/>
      <c r="M27" s="644"/>
      <c r="N27" s="645"/>
      <c r="O27" s="642"/>
      <c r="P27" s="646"/>
      <c r="Q27" s="645"/>
      <c r="R27" s="647"/>
      <c r="S27" s="648"/>
      <c r="T27" s="649"/>
    </row>
    <row r="28" spans="1:20" x14ac:dyDescent="0.25">
      <c r="A28" s="781">
        <v>20</v>
      </c>
      <c r="B28" s="666"/>
      <c r="C28" s="666"/>
      <c r="D28" s="667"/>
      <c r="E28" s="668"/>
      <c r="F28" s="668"/>
      <c r="G28" s="668"/>
      <c r="H28" s="668"/>
      <c r="I28" s="668"/>
      <c r="J28" s="669"/>
      <c r="K28" s="670"/>
      <c r="L28" s="671"/>
      <c r="M28" s="671"/>
      <c r="N28" s="672"/>
      <c r="O28" s="672"/>
      <c r="P28" s="673"/>
      <c r="Q28" s="674"/>
      <c r="R28" s="675"/>
      <c r="S28" s="675"/>
      <c r="T28" s="675"/>
    </row>
    <row r="29" spans="1:20" s="199" customFormat="1" ht="22.5" customHeight="1" x14ac:dyDescent="0.25">
      <c r="A29" s="782">
        <v>21</v>
      </c>
      <c r="B29" s="677" t="s">
        <v>1065</v>
      </c>
      <c r="C29" s="677"/>
      <c r="D29" s="678"/>
      <c r="E29" s="679">
        <f>E26+E23+E19+E15+E11+E27</f>
        <v>2774.3</v>
      </c>
      <c r="F29" s="679"/>
      <c r="G29" s="679"/>
      <c r="H29" s="679"/>
      <c r="I29" s="679"/>
      <c r="J29" s="677"/>
      <c r="K29" s="680"/>
      <c r="L29" s="681"/>
      <c r="M29" s="681"/>
      <c r="N29" s="682"/>
      <c r="O29" s="679">
        <f>O26+O23+O19+O15+O11</f>
        <v>133233000</v>
      </c>
      <c r="P29" s="683"/>
      <c r="Q29" s="682"/>
      <c r="R29" s="684"/>
      <c r="S29" s="685"/>
      <c r="T29" s="686"/>
    </row>
    <row r="30" spans="1:20" x14ac:dyDescent="0.25">
      <c r="A30" s="781"/>
    </row>
    <row r="31" spans="1:20" x14ac:dyDescent="0.25">
      <c r="A31" s="781"/>
    </row>
    <row r="32" spans="1:20" x14ac:dyDescent="0.25">
      <c r="A32" s="781"/>
    </row>
    <row r="33" spans="1:1" x14ac:dyDescent="0.25">
      <c r="A33" s="781"/>
    </row>
    <row r="34" spans="1:1" x14ac:dyDescent="0.25">
      <c r="A34" s="781"/>
    </row>
    <row r="35" spans="1:1" x14ac:dyDescent="0.25">
      <c r="A35" s="781"/>
    </row>
    <row r="36" spans="1:1" x14ac:dyDescent="0.25">
      <c r="A36" s="781"/>
    </row>
  </sheetData>
  <autoFilter ref="B4:T29">
    <filterColumn colId="10" showButton="0"/>
  </autoFilter>
  <mergeCells count="20">
    <mergeCell ref="O4:O5"/>
    <mergeCell ref="P4:P5"/>
    <mergeCell ref="Q4:Q5"/>
    <mergeCell ref="R4:R5"/>
    <mergeCell ref="S4:S5"/>
    <mergeCell ref="A1:E1"/>
    <mergeCell ref="A2:T2"/>
    <mergeCell ref="A3:E3"/>
    <mergeCell ref="B4:B5"/>
    <mergeCell ref="C4:C5"/>
    <mergeCell ref="D4:D5"/>
    <mergeCell ref="E4:E5"/>
    <mergeCell ref="J4:J5"/>
    <mergeCell ref="L4:M4"/>
    <mergeCell ref="T4:T5"/>
    <mergeCell ref="F4:F5"/>
    <mergeCell ref="G4:G5"/>
    <mergeCell ref="H4:H5"/>
    <mergeCell ref="I4:I5"/>
    <mergeCell ref="N4:N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70" zoomScaleNormal="70" zoomScaleSheetLayoutView="70" zoomScalePageLayoutView="70" workbookViewId="0">
      <selection activeCell="A3" sqref="A3:A4"/>
    </sheetView>
  </sheetViews>
  <sheetFormatPr defaultRowHeight="15.75" x14ac:dyDescent="0.25"/>
  <cols>
    <col min="1" max="1" width="10.5703125" style="140" customWidth="1"/>
    <col min="2" max="2" width="22.28515625" style="199" customWidth="1"/>
    <col min="3" max="3" width="22.28515625" style="140" customWidth="1"/>
    <col min="4" max="4" width="3.85546875" style="140" customWidth="1"/>
    <col min="5" max="5" width="16.42578125" style="261" customWidth="1"/>
    <col min="6" max="8" width="16.42578125" style="261" hidden="1" customWidth="1"/>
    <col min="9" max="9" width="16.28515625" style="262" customWidth="1"/>
    <col min="10" max="10" width="10.5703125" style="263" hidden="1" customWidth="1"/>
    <col min="11" max="11" width="10.5703125" style="264" hidden="1" customWidth="1"/>
    <col min="12" max="12" width="15.5703125" style="264" hidden="1" customWidth="1"/>
    <col min="13" max="13" width="18.5703125" style="140" customWidth="1"/>
    <col min="14" max="14" width="20.5703125" style="140" customWidth="1"/>
    <col min="15" max="15" width="11.140625" style="266" hidden="1" customWidth="1"/>
    <col min="16" max="16" width="20.42578125" style="632" customWidth="1"/>
    <col min="17" max="17" width="18.5703125" style="632" customWidth="1"/>
    <col min="18" max="255" width="9.140625" style="140"/>
    <col min="256" max="257" width="22.28515625" style="140" customWidth="1"/>
    <col min="258" max="258" width="3.85546875" style="140" customWidth="1"/>
    <col min="259" max="259" width="16.42578125" style="140" customWidth="1"/>
    <col min="260" max="260" width="16.28515625" style="140" customWidth="1"/>
    <col min="261" max="263" width="0" style="140" hidden="1" customWidth="1"/>
    <col min="264" max="264" width="18.5703125" style="140" customWidth="1"/>
    <col min="265" max="265" width="20.5703125" style="140" customWidth="1"/>
    <col min="266" max="267" width="0" style="140" hidden="1" customWidth="1"/>
    <col min="268" max="268" width="26.140625" style="140" customWidth="1"/>
    <col min="269" max="269" width="15.5703125" style="140" customWidth="1"/>
    <col min="270" max="270" width="19.42578125" style="140" customWidth="1"/>
    <col min="271" max="511" width="9.140625" style="140"/>
    <col min="512" max="513" width="22.28515625" style="140" customWidth="1"/>
    <col min="514" max="514" width="3.85546875" style="140" customWidth="1"/>
    <col min="515" max="515" width="16.42578125" style="140" customWidth="1"/>
    <col min="516" max="516" width="16.28515625" style="140" customWidth="1"/>
    <col min="517" max="519" width="0" style="140" hidden="1" customWidth="1"/>
    <col min="520" max="520" width="18.5703125" style="140" customWidth="1"/>
    <col min="521" max="521" width="20.5703125" style="140" customWidth="1"/>
    <col min="522" max="523" width="0" style="140" hidden="1" customWidth="1"/>
    <col min="524" max="524" width="26.140625" style="140" customWidth="1"/>
    <col min="525" max="525" width="15.5703125" style="140" customWidth="1"/>
    <col min="526" max="526" width="19.42578125" style="140" customWidth="1"/>
    <col min="527" max="767" width="9.140625" style="140"/>
    <col min="768" max="769" width="22.28515625" style="140" customWidth="1"/>
    <col min="770" max="770" width="3.85546875" style="140" customWidth="1"/>
    <col min="771" max="771" width="16.42578125" style="140" customWidth="1"/>
    <col min="772" max="772" width="16.28515625" style="140" customWidth="1"/>
    <col min="773" max="775" width="0" style="140" hidden="1" customWidth="1"/>
    <col min="776" max="776" width="18.5703125" style="140" customWidth="1"/>
    <col min="777" max="777" width="20.5703125" style="140" customWidth="1"/>
    <col min="778" max="779" width="0" style="140" hidden="1" customWidth="1"/>
    <col min="780" max="780" width="26.140625" style="140" customWidth="1"/>
    <col min="781" max="781" width="15.5703125" style="140" customWidth="1"/>
    <col min="782" max="782" width="19.42578125" style="140" customWidth="1"/>
    <col min="783" max="1023" width="9.140625" style="140"/>
    <col min="1024" max="1025" width="22.28515625" style="140" customWidth="1"/>
    <col min="1026" max="1026" width="3.85546875" style="140" customWidth="1"/>
    <col min="1027" max="1027" width="16.42578125" style="140" customWidth="1"/>
    <col min="1028" max="1028" width="16.28515625" style="140" customWidth="1"/>
    <col min="1029" max="1031" width="0" style="140" hidden="1" customWidth="1"/>
    <col min="1032" max="1032" width="18.5703125" style="140" customWidth="1"/>
    <col min="1033" max="1033" width="20.5703125" style="140" customWidth="1"/>
    <col min="1034" max="1035" width="0" style="140" hidden="1" customWidth="1"/>
    <col min="1036" max="1036" width="26.140625" style="140" customWidth="1"/>
    <col min="1037" max="1037" width="15.5703125" style="140" customWidth="1"/>
    <col min="1038" max="1038" width="19.42578125" style="140" customWidth="1"/>
    <col min="1039" max="1279" width="9.140625" style="140"/>
    <col min="1280" max="1281" width="22.28515625" style="140" customWidth="1"/>
    <col min="1282" max="1282" width="3.85546875" style="140" customWidth="1"/>
    <col min="1283" max="1283" width="16.42578125" style="140" customWidth="1"/>
    <col min="1284" max="1284" width="16.28515625" style="140" customWidth="1"/>
    <col min="1285" max="1287" width="0" style="140" hidden="1" customWidth="1"/>
    <col min="1288" max="1288" width="18.5703125" style="140" customWidth="1"/>
    <col min="1289" max="1289" width="20.5703125" style="140" customWidth="1"/>
    <col min="1290" max="1291" width="0" style="140" hidden="1" customWidth="1"/>
    <col min="1292" max="1292" width="26.140625" style="140" customWidth="1"/>
    <col min="1293" max="1293" width="15.5703125" style="140" customWidth="1"/>
    <col min="1294" max="1294" width="19.42578125" style="140" customWidth="1"/>
    <col min="1295" max="1535" width="9.140625" style="140"/>
    <col min="1536" max="1537" width="22.28515625" style="140" customWidth="1"/>
    <col min="1538" max="1538" width="3.85546875" style="140" customWidth="1"/>
    <col min="1539" max="1539" width="16.42578125" style="140" customWidth="1"/>
    <col min="1540" max="1540" width="16.28515625" style="140" customWidth="1"/>
    <col min="1541" max="1543" width="0" style="140" hidden="1" customWidth="1"/>
    <col min="1544" max="1544" width="18.5703125" style="140" customWidth="1"/>
    <col min="1545" max="1545" width="20.5703125" style="140" customWidth="1"/>
    <col min="1546" max="1547" width="0" style="140" hidden="1" customWidth="1"/>
    <col min="1548" max="1548" width="26.140625" style="140" customWidth="1"/>
    <col min="1549" max="1549" width="15.5703125" style="140" customWidth="1"/>
    <col min="1550" max="1550" width="19.42578125" style="140" customWidth="1"/>
    <col min="1551" max="1791" width="9.140625" style="140"/>
    <col min="1792" max="1793" width="22.28515625" style="140" customWidth="1"/>
    <col min="1794" max="1794" width="3.85546875" style="140" customWidth="1"/>
    <col min="1795" max="1795" width="16.42578125" style="140" customWidth="1"/>
    <col min="1796" max="1796" width="16.28515625" style="140" customWidth="1"/>
    <col min="1797" max="1799" width="0" style="140" hidden="1" customWidth="1"/>
    <col min="1800" max="1800" width="18.5703125" style="140" customWidth="1"/>
    <col min="1801" max="1801" width="20.5703125" style="140" customWidth="1"/>
    <col min="1802" max="1803" width="0" style="140" hidden="1" customWidth="1"/>
    <col min="1804" max="1804" width="26.140625" style="140" customWidth="1"/>
    <col min="1805" max="1805" width="15.5703125" style="140" customWidth="1"/>
    <col min="1806" max="1806" width="19.42578125" style="140" customWidth="1"/>
    <col min="1807" max="2047" width="9.140625" style="140"/>
    <col min="2048" max="2049" width="22.28515625" style="140" customWidth="1"/>
    <col min="2050" max="2050" width="3.85546875" style="140" customWidth="1"/>
    <col min="2051" max="2051" width="16.42578125" style="140" customWidth="1"/>
    <col min="2052" max="2052" width="16.28515625" style="140" customWidth="1"/>
    <col min="2053" max="2055" width="0" style="140" hidden="1" customWidth="1"/>
    <col min="2056" max="2056" width="18.5703125" style="140" customWidth="1"/>
    <col min="2057" max="2057" width="20.5703125" style="140" customWidth="1"/>
    <col min="2058" max="2059" width="0" style="140" hidden="1" customWidth="1"/>
    <col min="2060" max="2060" width="26.140625" style="140" customWidth="1"/>
    <col min="2061" max="2061" width="15.5703125" style="140" customWidth="1"/>
    <col min="2062" max="2062" width="19.42578125" style="140" customWidth="1"/>
    <col min="2063" max="2303" width="9.140625" style="140"/>
    <col min="2304" max="2305" width="22.28515625" style="140" customWidth="1"/>
    <col min="2306" max="2306" width="3.85546875" style="140" customWidth="1"/>
    <col min="2307" max="2307" width="16.42578125" style="140" customWidth="1"/>
    <col min="2308" max="2308" width="16.28515625" style="140" customWidth="1"/>
    <col min="2309" max="2311" width="0" style="140" hidden="1" customWidth="1"/>
    <col min="2312" max="2312" width="18.5703125" style="140" customWidth="1"/>
    <col min="2313" max="2313" width="20.5703125" style="140" customWidth="1"/>
    <col min="2314" max="2315" width="0" style="140" hidden="1" customWidth="1"/>
    <col min="2316" max="2316" width="26.140625" style="140" customWidth="1"/>
    <col min="2317" max="2317" width="15.5703125" style="140" customWidth="1"/>
    <col min="2318" max="2318" width="19.42578125" style="140" customWidth="1"/>
    <col min="2319" max="2559" width="9.140625" style="140"/>
    <col min="2560" max="2561" width="22.28515625" style="140" customWidth="1"/>
    <col min="2562" max="2562" width="3.85546875" style="140" customWidth="1"/>
    <col min="2563" max="2563" width="16.42578125" style="140" customWidth="1"/>
    <col min="2564" max="2564" width="16.28515625" style="140" customWidth="1"/>
    <col min="2565" max="2567" width="0" style="140" hidden="1" customWidth="1"/>
    <col min="2568" max="2568" width="18.5703125" style="140" customWidth="1"/>
    <col min="2569" max="2569" width="20.5703125" style="140" customWidth="1"/>
    <col min="2570" max="2571" width="0" style="140" hidden="1" customWidth="1"/>
    <col min="2572" max="2572" width="26.140625" style="140" customWidth="1"/>
    <col min="2573" max="2573" width="15.5703125" style="140" customWidth="1"/>
    <col min="2574" max="2574" width="19.42578125" style="140" customWidth="1"/>
    <col min="2575" max="2815" width="9.140625" style="140"/>
    <col min="2816" max="2817" width="22.28515625" style="140" customWidth="1"/>
    <col min="2818" max="2818" width="3.85546875" style="140" customWidth="1"/>
    <col min="2819" max="2819" width="16.42578125" style="140" customWidth="1"/>
    <col min="2820" max="2820" width="16.28515625" style="140" customWidth="1"/>
    <col min="2821" max="2823" width="0" style="140" hidden="1" customWidth="1"/>
    <col min="2824" max="2824" width="18.5703125" style="140" customWidth="1"/>
    <col min="2825" max="2825" width="20.5703125" style="140" customWidth="1"/>
    <col min="2826" max="2827" width="0" style="140" hidden="1" customWidth="1"/>
    <col min="2828" max="2828" width="26.140625" style="140" customWidth="1"/>
    <col min="2829" max="2829" width="15.5703125" style="140" customWidth="1"/>
    <col min="2830" max="2830" width="19.42578125" style="140" customWidth="1"/>
    <col min="2831" max="3071" width="9.140625" style="140"/>
    <col min="3072" max="3073" width="22.28515625" style="140" customWidth="1"/>
    <col min="3074" max="3074" width="3.85546875" style="140" customWidth="1"/>
    <col min="3075" max="3075" width="16.42578125" style="140" customWidth="1"/>
    <col min="3076" max="3076" width="16.28515625" style="140" customWidth="1"/>
    <col min="3077" max="3079" width="0" style="140" hidden="1" customWidth="1"/>
    <col min="3080" max="3080" width="18.5703125" style="140" customWidth="1"/>
    <col min="3081" max="3081" width="20.5703125" style="140" customWidth="1"/>
    <col min="3082" max="3083" width="0" style="140" hidden="1" customWidth="1"/>
    <col min="3084" max="3084" width="26.140625" style="140" customWidth="1"/>
    <col min="3085" max="3085" width="15.5703125" style="140" customWidth="1"/>
    <col min="3086" max="3086" width="19.42578125" style="140" customWidth="1"/>
    <col min="3087" max="3327" width="9.140625" style="140"/>
    <col min="3328" max="3329" width="22.28515625" style="140" customWidth="1"/>
    <col min="3330" max="3330" width="3.85546875" style="140" customWidth="1"/>
    <col min="3331" max="3331" width="16.42578125" style="140" customWidth="1"/>
    <col min="3332" max="3332" width="16.28515625" style="140" customWidth="1"/>
    <col min="3333" max="3335" width="0" style="140" hidden="1" customWidth="1"/>
    <col min="3336" max="3336" width="18.5703125" style="140" customWidth="1"/>
    <col min="3337" max="3337" width="20.5703125" style="140" customWidth="1"/>
    <col min="3338" max="3339" width="0" style="140" hidden="1" customWidth="1"/>
    <col min="3340" max="3340" width="26.140625" style="140" customWidth="1"/>
    <col min="3341" max="3341" width="15.5703125" style="140" customWidth="1"/>
    <col min="3342" max="3342" width="19.42578125" style="140" customWidth="1"/>
    <col min="3343" max="3583" width="9.140625" style="140"/>
    <col min="3584" max="3585" width="22.28515625" style="140" customWidth="1"/>
    <col min="3586" max="3586" width="3.85546875" style="140" customWidth="1"/>
    <col min="3587" max="3587" width="16.42578125" style="140" customWidth="1"/>
    <col min="3588" max="3588" width="16.28515625" style="140" customWidth="1"/>
    <col min="3589" max="3591" width="0" style="140" hidden="1" customWidth="1"/>
    <col min="3592" max="3592" width="18.5703125" style="140" customWidth="1"/>
    <col min="3593" max="3593" width="20.5703125" style="140" customWidth="1"/>
    <col min="3594" max="3595" width="0" style="140" hidden="1" customWidth="1"/>
    <col min="3596" max="3596" width="26.140625" style="140" customWidth="1"/>
    <col min="3597" max="3597" width="15.5703125" style="140" customWidth="1"/>
    <col min="3598" max="3598" width="19.42578125" style="140" customWidth="1"/>
    <col min="3599" max="3839" width="9.140625" style="140"/>
    <col min="3840" max="3841" width="22.28515625" style="140" customWidth="1"/>
    <col min="3842" max="3842" width="3.85546875" style="140" customWidth="1"/>
    <col min="3843" max="3843" width="16.42578125" style="140" customWidth="1"/>
    <col min="3844" max="3844" width="16.28515625" style="140" customWidth="1"/>
    <col min="3845" max="3847" width="0" style="140" hidden="1" customWidth="1"/>
    <col min="3848" max="3848" width="18.5703125" style="140" customWidth="1"/>
    <col min="3849" max="3849" width="20.5703125" style="140" customWidth="1"/>
    <col min="3850" max="3851" width="0" style="140" hidden="1" customWidth="1"/>
    <col min="3852" max="3852" width="26.140625" style="140" customWidth="1"/>
    <col min="3853" max="3853" width="15.5703125" style="140" customWidth="1"/>
    <col min="3854" max="3854" width="19.42578125" style="140" customWidth="1"/>
    <col min="3855" max="4095" width="9.140625" style="140"/>
    <col min="4096" max="4097" width="22.28515625" style="140" customWidth="1"/>
    <col min="4098" max="4098" width="3.85546875" style="140" customWidth="1"/>
    <col min="4099" max="4099" width="16.42578125" style="140" customWidth="1"/>
    <col min="4100" max="4100" width="16.28515625" style="140" customWidth="1"/>
    <col min="4101" max="4103" width="0" style="140" hidden="1" customWidth="1"/>
    <col min="4104" max="4104" width="18.5703125" style="140" customWidth="1"/>
    <col min="4105" max="4105" width="20.5703125" style="140" customWidth="1"/>
    <col min="4106" max="4107" width="0" style="140" hidden="1" customWidth="1"/>
    <col min="4108" max="4108" width="26.140625" style="140" customWidth="1"/>
    <col min="4109" max="4109" width="15.5703125" style="140" customWidth="1"/>
    <col min="4110" max="4110" width="19.42578125" style="140" customWidth="1"/>
    <col min="4111" max="4351" width="9.140625" style="140"/>
    <col min="4352" max="4353" width="22.28515625" style="140" customWidth="1"/>
    <col min="4354" max="4354" width="3.85546875" style="140" customWidth="1"/>
    <col min="4355" max="4355" width="16.42578125" style="140" customWidth="1"/>
    <col min="4356" max="4356" width="16.28515625" style="140" customWidth="1"/>
    <col min="4357" max="4359" width="0" style="140" hidden="1" customWidth="1"/>
    <col min="4360" max="4360" width="18.5703125" style="140" customWidth="1"/>
    <col min="4361" max="4361" width="20.5703125" style="140" customWidth="1"/>
    <col min="4362" max="4363" width="0" style="140" hidden="1" customWidth="1"/>
    <col min="4364" max="4364" width="26.140625" style="140" customWidth="1"/>
    <col min="4365" max="4365" width="15.5703125" style="140" customWidth="1"/>
    <col min="4366" max="4366" width="19.42578125" style="140" customWidth="1"/>
    <col min="4367" max="4607" width="9.140625" style="140"/>
    <col min="4608" max="4609" width="22.28515625" style="140" customWidth="1"/>
    <col min="4610" max="4610" width="3.85546875" style="140" customWidth="1"/>
    <col min="4611" max="4611" width="16.42578125" style="140" customWidth="1"/>
    <col min="4612" max="4612" width="16.28515625" style="140" customWidth="1"/>
    <col min="4613" max="4615" width="0" style="140" hidden="1" customWidth="1"/>
    <col min="4616" max="4616" width="18.5703125" style="140" customWidth="1"/>
    <col min="4617" max="4617" width="20.5703125" style="140" customWidth="1"/>
    <col min="4618" max="4619" width="0" style="140" hidden="1" customWidth="1"/>
    <col min="4620" max="4620" width="26.140625" style="140" customWidth="1"/>
    <col min="4621" max="4621" width="15.5703125" style="140" customWidth="1"/>
    <col min="4622" max="4622" width="19.42578125" style="140" customWidth="1"/>
    <col min="4623" max="4863" width="9.140625" style="140"/>
    <col min="4864" max="4865" width="22.28515625" style="140" customWidth="1"/>
    <col min="4866" max="4866" width="3.85546875" style="140" customWidth="1"/>
    <col min="4867" max="4867" width="16.42578125" style="140" customWidth="1"/>
    <col min="4868" max="4868" width="16.28515625" style="140" customWidth="1"/>
    <col min="4869" max="4871" width="0" style="140" hidden="1" customWidth="1"/>
    <col min="4872" max="4872" width="18.5703125" style="140" customWidth="1"/>
    <col min="4873" max="4873" width="20.5703125" style="140" customWidth="1"/>
    <col min="4874" max="4875" width="0" style="140" hidden="1" customWidth="1"/>
    <col min="4876" max="4876" width="26.140625" style="140" customWidth="1"/>
    <col min="4877" max="4877" width="15.5703125" style="140" customWidth="1"/>
    <col min="4878" max="4878" width="19.42578125" style="140" customWidth="1"/>
    <col min="4879" max="5119" width="9.140625" style="140"/>
    <col min="5120" max="5121" width="22.28515625" style="140" customWidth="1"/>
    <col min="5122" max="5122" width="3.85546875" style="140" customWidth="1"/>
    <col min="5123" max="5123" width="16.42578125" style="140" customWidth="1"/>
    <col min="5124" max="5124" width="16.28515625" style="140" customWidth="1"/>
    <col min="5125" max="5127" width="0" style="140" hidden="1" customWidth="1"/>
    <col min="5128" max="5128" width="18.5703125" style="140" customWidth="1"/>
    <col min="5129" max="5129" width="20.5703125" style="140" customWidth="1"/>
    <col min="5130" max="5131" width="0" style="140" hidden="1" customWidth="1"/>
    <col min="5132" max="5132" width="26.140625" style="140" customWidth="1"/>
    <col min="5133" max="5133" width="15.5703125" style="140" customWidth="1"/>
    <col min="5134" max="5134" width="19.42578125" style="140" customWidth="1"/>
    <col min="5135" max="5375" width="9.140625" style="140"/>
    <col min="5376" max="5377" width="22.28515625" style="140" customWidth="1"/>
    <col min="5378" max="5378" width="3.85546875" style="140" customWidth="1"/>
    <col min="5379" max="5379" width="16.42578125" style="140" customWidth="1"/>
    <col min="5380" max="5380" width="16.28515625" style="140" customWidth="1"/>
    <col min="5381" max="5383" width="0" style="140" hidden="1" customWidth="1"/>
    <col min="5384" max="5384" width="18.5703125" style="140" customWidth="1"/>
    <col min="5385" max="5385" width="20.5703125" style="140" customWidth="1"/>
    <col min="5386" max="5387" width="0" style="140" hidden="1" customWidth="1"/>
    <col min="5388" max="5388" width="26.140625" style="140" customWidth="1"/>
    <col min="5389" max="5389" width="15.5703125" style="140" customWidth="1"/>
    <col min="5390" max="5390" width="19.42578125" style="140" customWidth="1"/>
    <col min="5391" max="5631" width="9.140625" style="140"/>
    <col min="5632" max="5633" width="22.28515625" style="140" customWidth="1"/>
    <col min="5634" max="5634" width="3.85546875" style="140" customWidth="1"/>
    <col min="5635" max="5635" width="16.42578125" style="140" customWidth="1"/>
    <col min="5636" max="5636" width="16.28515625" style="140" customWidth="1"/>
    <col min="5637" max="5639" width="0" style="140" hidden="1" customWidth="1"/>
    <col min="5640" max="5640" width="18.5703125" style="140" customWidth="1"/>
    <col min="5641" max="5641" width="20.5703125" style="140" customWidth="1"/>
    <col min="5642" max="5643" width="0" style="140" hidden="1" customWidth="1"/>
    <col min="5644" max="5644" width="26.140625" style="140" customWidth="1"/>
    <col min="5645" max="5645" width="15.5703125" style="140" customWidth="1"/>
    <col min="5646" max="5646" width="19.42578125" style="140" customWidth="1"/>
    <col min="5647" max="5887" width="9.140625" style="140"/>
    <col min="5888" max="5889" width="22.28515625" style="140" customWidth="1"/>
    <col min="5890" max="5890" width="3.85546875" style="140" customWidth="1"/>
    <col min="5891" max="5891" width="16.42578125" style="140" customWidth="1"/>
    <col min="5892" max="5892" width="16.28515625" style="140" customWidth="1"/>
    <col min="5893" max="5895" width="0" style="140" hidden="1" customWidth="1"/>
    <col min="5896" max="5896" width="18.5703125" style="140" customWidth="1"/>
    <col min="5897" max="5897" width="20.5703125" style="140" customWidth="1"/>
    <col min="5898" max="5899" width="0" style="140" hidden="1" customWidth="1"/>
    <col min="5900" max="5900" width="26.140625" style="140" customWidth="1"/>
    <col min="5901" max="5901" width="15.5703125" style="140" customWidth="1"/>
    <col min="5902" max="5902" width="19.42578125" style="140" customWidth="1"/>
    <col min="5903" max="6143" width="9.140625" style="140"/>
    <col min="6144" max="6145" width="22.28515625" style="140" customWidth="1"/>
    <col min="6146" max="6146" width="3.85546875" style="140" customWidth="1"/>
    <col min="6147" max="6147" width="16.42578125" style="140" customWidth="1"/>
    <col min="6148" max="6148" width="16.28515625" style="140" customWidth="1"/>
    <col min="6149" max="6151" width="0" style="140" hidden="1" customWidth="1"/>
    <col min="6152" max="6152" width="18.5703125" style="140" customWidth="1"/>
    <col min="6153" max="6153" width="20.5703125" style="140" customWidth="1"/>
    <col min="6154" max="6155" width="0" style="140" hidden="1" customWidth="1"/>
    <col min="6156" max="6156" width="26.140625" style="140" customWidth="1"/>
    <col min="6157" max="6157" width="15.5703125" style="140" customWidth="1"/>
    <col min="6158" max="6158" width="19.42578125" style="140" customWidth="1"/>
    <col min="6159" max="6399" width="9.140625" style="140"/>
    <col min="6400" max="6401" width="22.28515625" style="140" customWidth="1"/>
    <col min="6402" max="6402" width="3.85546875" style="140" customWidth="1"/>
    <col min="6403" max="6403" width="16.42578125" style="140" customWidth="1"/>
    <col min="6404" max="6404" width="16.28515625" style="140" customWidth="1"/>
    <col min="6405" max="6407" width="0" style="140" hidden="1" customWidth="1"/>
    <col min="6408" max="6408" width="18.5703125" style="140" customWidth="1"/>
    <col min="6409" max="6409" width="20.5703125" style="140" customWidth="1"/>
    <col min="6410" max="6411" width="0" style="140" hidden="1" customWidth="1"/>
    <col min="6412" max="6412" width="26.140625" style="140" customWidth="1"/>
    <col min="6413" max="6413" width="15.5703125" style="140" customWidth="1"/>
    <col min="6414" max="6414" width="19.42578125" style="140" customWidth="1"/>
    <col min="6415" max="6655" width="9.140625" style="140"/>
    <col min="6656" max="6657" width="22.28515625" style="140" customWidth="1"/>
    <col min="6658" max="6658" width="3.85546875" style="140" customWidth="1"/>
    <col min="6659" max="6659" width="16.42578125" style="140" customWidth="1"/>
    <col min="6660" max="6660" width="16.28515625" style="140" customWidth="1"/>
    <col min="6661" max="6663" width="0" style="140" hidden="1" customWidth="1"/>
    <col min="6664" max="6664" width="18.5703125" style="140" customWidth="1"/>
    <col min="6665" max="6665" width="20.5703125" style="140" customWidth="1"/>
    <col min="6666" max="6667" width="0" style="140" hidden="1" customWidth="1"/>
    <col min="6668" max="6668" width="26.140625" style="140" customWidth="1"/>
    <col min="6669" max="6669" width="15.5703125" style="140" customWidth="1"/>
    <col min="6670" max="6670" width="19.42578125" style="140" customWidth="1"/>
    <col min="6671" max="6911" width="9.140625" style="140"/>
    <col min="6912" max="6913" width="22.28515625" style="140" customWidth="1"/>
    <col min="6914" max="6914" width="3.85546875" style="140" customWidth="1"/>
    <col min="6915" max="6915" width="16.42578125" style="140" customWidth="1"/>
    <col min="6916" max="6916" width="16.28515625" style="140" customWidth="1"/>
    <col min="6917" max="6919" width="0" style="140" hidden="1" customWidth="1"/>
    <col min="6920" max="6920" width="18.5703125" style="140" customWidth="1"/>
    <col min="6921" max="6921" width="20.5703125" style="140" customWidth="1"/>
    <col min="6922" max="6923" width="0" style="140" hidden="1" customWidth="1"/>
    <col min="6924" max="6924" width="26.140625" style="140" customWidth="1"/>
    <col min="6925" max="6925" width="15.5703125" style="140" customWidth="1"/>
    <col min="6926" max="6926" width="19.42578125" style="140" customWidth="1"/>
    <col min="6927" max="7167" width="9.140625" style="140"/>
    <col min="7168" max="7169" width="22.28515625" style="140" customWidth="1"/>
    <col min="7170" max="7170" width="3.85546875" style="140" customWidth="1"/>
    <col min="7171" max="7171" width="16.42578125" style="140" customWidth="1"/>
    <col min="7172" max="7172" width="16.28515625" style="140" customWidth="1"/>
    <col min="7173" max="7175" width="0" style="140" hidden="1" customWidth="1"/>
    <col min="7176" max="7176" width="18.5703125" style="140" customWidth="1"/>
    <col min="7177" max="7177" width="20.5703125" style="140" customWidth="1"/>
    <col min="7178" max="7179" width="0" style="140" hidden="1" customWidth="1"/>
    <col min="7180" max="7180" width="26.140625" style="140" customWidth="1"/>
    <col min="7181" max="7181" width="15.5703125" style="140" customWidth="1"/>
    <col min="7182" max="7182" width="19.42578125" style="140" customWidth="1"/>
    <col min="7183" max="7423" width="9.140625" style="140"/>
    <col min="7424" max="7425" width="22.28515625" style="140" customWidth="1"/>
    <col min="7426" max="7426" width="3.85546875" style="140" customWidth="1"/>
    <col min="7427" max="7427" width="16.42578125" style="140" customWidth="1"/>
    <col min="7428" max="7428" width="16.28515625" style="140" customWidth="1"/>
    <col min="7429" max="7431" width="0" style="140" hidden="1" customWidth="1"/>
    <col min="7432" max="7432" width="18.5703125" style="140" customWidth="1"/>
    <col min="7433" max="7433" width="20.5703125" style="140" customWidth="1"/>
    <col min="7434" max="7435" width="0" style="140" hidden="1" customWidth="1"/>
    <col min="7436" max="7436" width="26.140625" style="140" customWidth="1"/>
    <col min="7437" max="7437" width="15.5703125" style="140" customWidth="1"/>
    <col min="7438" max="7438" width="19.42578125" style="140" customWidth="1"/>
    <col min="7439" max="7679" width="9.140625" style="140"/>
    <col min="7680" max="7681" width="22.28515625" style="140" customWidth="1"/>
    <col min="7682" max="7682" width="3.85546875" style="140" customWidth="1"/>
    <col min="7683" max="7683" width="16.42578125" style="140" customWidth="1"/>
    <col min="7684" max="7684" width="16.28515625" style="140" customWidth="1"/>
    <col min="7685" max="7687" width="0" style="140" hidden="1" customWidth="1"/>
    <col min="7688" max="7688" width="18.5703125" style="140" customWidth="1"/>
    <col min="7689" max="7689" width="20.5703125" style="140" customWidth="1"/>
    <col min="7690" max="7691" width="0" style="140" hidden="1" customWidth="1"/>
    <col min="7692" max="7692" width="26.140625" style="140" customWidth="1"/>
    <col min="7693" max="7693" width="15.5703125" style="140" customWidth="1"/>
    <col min="7694" max="7694" width="19.42578125" style="140" customWidth="1"/>
    <col min="7695" max="7935" width="9.140625" style="140"/>
    <col min="7936" max="7937" width="22.28515625" style="140" customWidth="1"/>
    <col min="7938" max="7938" width="3.85546875" style="140" customWidth="1"/>
    <col min="7939" max="7939" width="16.42578125" style="140" customWidth="1"/>
    <col min="7940" max="7940" width="16.28515625" style="140" customWidth="1"/>
    <col min="7941" max="7943" width="0" style="140" hidden="1" customWidth="1"/>
    <col min="7944" max="7944" width="18.5703125" style="140" customWidth="1"/>
    <col min="7945" max="7945" width="20.5703125" style="140" customWidth="1"/>
    <col min="7946" max="7947" width="0" style="140" hidden="1" customWidth="1"/>
    <col min="7948" max="7948" width="26.140625" style="140" customWidth="1"/>
    <col min="7949" max="7949" width="15.5703125" style="140" customWidth="1"/>
    <col min="7950" max="7950" width="19.42578125" style="140" customWidth="1"/>
    <col min="7951" max="8191" width="9.140625" style="140"/>
    <col min="8192" max="8193" width="22.28515625" style="140" customWidth="1"/>
    <col min="8194" max="8194" width="3.85546875" style="140" customWidth="1"/>
    <col min="8195" max="8195" width="16.42578125" style="140" customWidth="1"/>
    <col min="8196" max="8196" width="16.28515625" style="140" customWidth="1"/>
    <col min="8197" max="8199" width="0" style="140" hidden="1" customWidth="1"/>
    <col min="8200" max="8200" width="18.5703125" style="140" customWidth="1"/>
    <col min="8201" max="8201" width="20.5703125" style="140" customWidth="1"/>
    <col min="8202" max="8203" width="0" style="140" hidden="1" customWidth="1"/>
    <col min="8204" max="8204" width="26.140625" style="140" customWidth="1"/>
    <col min="8205" max="8205" width="15.5703125" style="140" customWidth="1"/>
    <col min="8206" max="8206" width="19.42578125" style="140" customWidth="1"/>
    <col min="8207" max="8447" width="9.140625" style="140"/>
    <col min="8448" max="8449" width="22.28515625" style="140" customWidth="1"/>
    <col min="8450" max="8450" width="3.85546875" style="140" customWidth="1"/>
    <col min="8451" max="8451" width="16.42578125" style="140" customWidth="1"/>
    <col min="8452" max="8452" width="16.28515625" style="140" customWidth="1"/>
    <col min="8453" max="8455" width="0" style="140" hidden="1" customWidth="1"/>
    <col min="8456" max="8456" width="18.5703125" style="140" customWidth="1"/>
    <col min="8457" max="8457" width="20.5703125" style="140" customWidth="1"/>
    <col min="8458" max="8459" width="0" style="140" hidden="1" customWidth="1"/>
    <col min="8460" max="8460" width="26.140625" style="140" customWidth="1"/>
    <col min="8461" max="8461" width="15.5703125" style="140" customWidth="1"/>
    <col min="8462" max="8462" width="19.42578125" style="140" customWidth="1"/>
    <col min="8463" max="8703" width="9.140625" style="140"/>
    <col min="8704" max="8705" width="22.28515625" style="140" customWidth="1"/>
    <col min="8706" max="8706" width="3.85546875" style="140" customWidth="1"/>
    <col min="8707" max="8707" width="16.42578125" style="140" customWidth="1"/>
    <col min="8708" max="8708" width="16.28515625" style="140" customWidth="1"/>
    <col min="8709" max="8711" width="0" style="140" hidden="1" customWidth="1"/>
    <col min="8712" max="8712" width="18.5703125" style="140" customWidth="1"/>
    <col min="8713" max="8713" width="20.5703125" style="140" customWidth="1"/>
    <col min="8714" max="8715" width="0" style="140" hidden="1" customWidth="1"/>
    <col min="8716" max="8716" width="26.140625" style="140" customWidth="1"/>
    <col min="8717" max="8717" width="15.5703125" style="140" customWidth="1"/>
    <col min="8718" max="8718" width="19.42578125" style="140" customWidth="1"/>
    <col min="8719" max="8959" width="9.140625" style="140"/>
    <col min="8960" max="8961" width="22.28515625" style="140" customWidth="1"/>
    <col min="8962" max="8962" width="3.85546875" style="140" customWidth="1"/>
    <col min="8963" max="8963" width="16.42578125" style="140" customWidth="1"/>
    <col min="8964" max="8964" width="16.28515625" style="140" customWidth="1"/>
    <col min="8965" max="8967" width="0" style="140" hidden="1" customWidth="1"/>
    <col min="8968" max="8968" width="18.5703125" style="140" customWidth="1"/>
    <col min="8969" max="8969" width="20.5703125" style="140" customWidth="1"/>
    <col min="8970" max="8971" width="0" style="140" hidden="1" customWidth="1"/>
    <col min="8972" max="8972" width="26.140625" style="140" customWidth="1"/>
    <col min="8973" max="8973" width="15.5703125" style="140" customWidth="1"/>
    <col min="8974" max="8974" width="19.42578125" style="140" customWidth="1"/>
    <col min="8975" max="9215" width="9.140625" style="140"/>
    <col min="9216" max="9217" width="22.28515625" style="140" customWidth="1"/>
    <col min="9218" max="9218" width="3.85546875" style="140" customWidth="1"/>
    <col min="9219" max="9219" width="16.42578125" style="140" customWidth="1"/>
    <col min="9220" max="9220" width="16.28515625" style="140" customWidth="1"/>
    <col min="9221" max="9223" width="0" style="140" hidden="1" customWidth="1"/>
    <col min="9224" max="9224" width="18.5703125" style="140" customWidth="1"/>
    <col min="9225" max="9225" width="20.5703125" style="140" customWidth="1"/>
    <col min="9226" max="9227" width="0" style="140" hidden="1" customWidth="1"/>
    <col min="9228" max="9228" width="26.140625" style="140" customWidth="1"/>
    <col min="9229" max="9229" width="15.5703125" style="140" customWidth="1"/>
    <col min="9230" max="9230" width="19.42578125" style="140" customWidth="1"/>
    <col min="9231" max="9471" width="9.140625" style="140"/>
    <col min="9472" max="9473" width="22.28515625" style="140" customWidth="1"/>
    <col min="9474" max="9474" width="3.85546875" style="140" customWidth="1"/>
    <col min="9475" max="9475" width="16.42578125" style="140" customWidth="1"/>
    <col min="9476" max="9476" width="16.28515625" style="140" customWidth="1"/>
    <col min="9477" max="9479" width="0" style="140" hidden="1" customWidth="1"/>
    <col min="9480" max="9480" width="18.5703125" style="140" customWidth="1"/>
    <col min="9481" max="9481" width="20.5703125" style="140" customWidth="1"/>
    <col min="9482" max="9483" width="0" style="140" hidden="1" customWidth="1"/>
    <col min="9484" max="9484" width="26.140625" style="140" customWidth="1"/>
    <col min="9485" max="9485" width="15.5703125" style="140" customWidth="1"/>
    <col min="9486" max="9486" width="19.42578125" style="140" customWidth="1"/>
    <col min="9487" max="9727" width="9.140625" style="140"/>
    <col min="9728" max="9729" width="22.28515625" style="140" customWidth="1"/>
    <col min="9730" max="9730" width="3.85546875" style="140" customWidth="1"/>
    <col min="9731" max="9731" width="16.42578125" style="140" customWidth="1"/>
    <col min="9732" max="9732" width="16.28515625" style="140" customWidth="1"/>
    <col min="9733" max="9735" width="0" style="140" hidden="1" customWidth="1"/>
    <col min="9736" max="9736" width="18.5703125" style="140" customWidth="1"/>
    <col min="9737" max="9737" width="20.5703125" style="140" customWidth="1"/>
    <col min="9738" max="9739" width="0" style="140" hidden="1" customWidth="1"/>
    <col min="9740" max="9740" width="26.140625" style="140" customWidth="1"/>
    <col min="9741" max="9741" width="15.5703125" style="140" customWidth="1"/>
    <col min="9742" max="9742" width="19.42578125" style="140" customWidth="1"/>
    <col min="9743" max="9983" width="9.140625" style="140"/>
    <col min="9984" max="9985" width="22.28515625" style="140" customWidth="1"/>
    <col min="9986" max="9986" width="3.85546875" style="140" customWidth="1"/>
    <col min="9987" max="9987" width="16.42578125" style="140" customWidth="1"/>
    <col min="9988" max="9988" width="16.28515625" style="140" customWidth="1"/>
    <col min="9989" max="9991" width="0" style="140" hidden="1" customWidth="1"/>
    <col min="9992" max="9992" width="18.5703125" style="140" customWidth="1"/>
    <col min="9993" max="9993" width="20.5703125" style="140" customWidth="1"/>
    <col min="9994" max="9995" width="0" style="140" hidden="1" customWidth="1"/>
    <col min="9996" max="9996" width="26.140625" style="140" customWidth="1"/>
    <col min="9997" max="9997" width="15.5703125" style="140" customWidth="1"/>
    <col min="9998" max="9998" width="19.42578125" style="140" customWidth="1"/>
    <col min="9999" max="10239" width="9.140625" style="140"/>
    <col min="10240" max="10241" width="22.28515625" style="140" customWidth="1"/>
    <col min="10242" max="10242" width="3.85546875" style="140" customWidth="1"/>
    <col min="10243" max="10243" width="16.42578125" style="140" customWidth="1"/>
    <col min="10244" max="10244" width="16.28515625" style="140" customWidth="1"/>
    <col min="10245" max="10247" width="0" style="140" hidden="1" customWidth="1"/>
    <col min="10248" max="10248" width="18.5703125" style="140" customWidth="1"/>
    <col min="10249" max="10249" width="20.5703125" style="140" customWidth="1"/>
    <col min="10250" max="10251" width="0" style="140" hidden="1" customWidth="1"/>
    <col min="10252" max="10252" width="26.140625" style="140" customWidth="1"/>
    <col min="10253" max="10253" width="15.5703125" style="140" customWidth="1"/>
    <col min="10254" max="10254" width="19.42578125" style="140" customWidth="1"/>
    <col min="10255" max="10495" width="9.140625" style="140"/>
    <col min="10496" max="10497" width="22.28515625" style="140" customWidth="1"/>
    <col min="10498" max="10498" width="3.85546875" style="140" customWidth="1"/>
    <col min="10499" max="10499" width="16.42578125" style="140" customWidth="1"/>
    <col min="10500" max="10500" width="16.28515625" style="140" customWidth="1"/>
    <col min="10501" max="10503" width="0" style="140" hidden="1" customWidth="1"/>
    <col min="10504" max="10504" width="18.5703125" style="140" customWidth="1"/>
    <col min="10505" max="10505" width="20.5703125" style="140" customWidth="1"/>
    <col min="10506" max="10507" width="0" style="140" hidden="1" customWidth="1"/>
    <col min="10508" max="10508" width="26.140625" style="140" customWidth="1"/>
    <col min="10509" max="10509" width="15.5703125" style="140" customWidth="1"/>
    <col min="10510" max="10510" width="19.42578125" style="140" customWidth="1"/>
    <col min="10511" max="10751" width="9.140625" style="140"/>
    <col min="10752" max="10753" width="22.28515625" style="140" customWidth="1"/>
    <col min="10754" max="10754" width="3.85546875" style="140" customWidth="1"/>
    <col min="10755" max="10755" width="16.42578125" style="140" customWidth="1"/>
    <col min="10756" max="10756" width="16.28515625" style="140" customWidth="1"/>
    <col min="10757" max="10759" width="0" style="140" hidden="1" customWidth="1"/>
    <col min="10760" max="10760" width="18.5703125" style="140" customWidth="1"/>
    <col min="10761" max="10761" width="20.5703125" style="140" customWidth="1"/>
    <col min="10762" max="10763" width="0" style="140" hidden="1" customWidth="1"/>
    <col min="10764" max="10764" width="26.140625" style="140" customWidth="1"/>
    <col min="10765" max="10765" width="15.5703125" style="140" customWidth="1"/>
    <col min="10766" max="10766" width="19.42578125" style="140" customWidth="1"/>
    <col min="10767" max="11007" width="9.140625" style="140"/>
    <col min="11008" max="11009" width="22.28515625" style="140" customWidth="1"/>
    <col min="11010" max="11010" width="3.85546875" style="140" customWidth="1"/>
    <col min="11011" max="11011" width="16.42578125" style="140" customWidth="1"/>
    <col min="11012" max="11012" width="16.28515625" style="140" customWidth="1"/>
    <col min="11013" max="11015" width="0" style="140" hidden="1" customWidth="1"/>
    <col min="11016" max="11016" width="18.5703125" style="140" customWidth="1"/>
    <col min="11017" max="11017" width="20.5703125" style="140" customWidth="1"/>
    <col min="11018" max="11019" width="0" style="140" hidden="1" customWidth="1"/>
    <col min="11020" max="11020" width="26.140625" style="140" customWidth="1"/>
    <col min="11021" max="11021" width="15.5703125" style="140" customWidth="1"/>
    <col min="11022" max="11022" width="19.42578125" style="140" customWidth="1"/>
    <col min="11023" max="11263" width="9.140625" style="140"/>
    <col min="11264" max="11265" width="22.28515625" style="140" customWidth="1"/>
    <col min="11266" max="11266" width="3.85546875" style="140" customWidth="1"/>
    <col min="11267" max="11267" width="16.42578125" style="140" customWidth="1"/>
    <col min="11268" max="11268" width="16.28515625" style="140" customWidth="1"/>
    <col min="11269" max="11271" width="0" style="140" hidden="1" customWidth="1"/>
    <col min="11272" max="11272" width="18.5703125" style="140" customWidth="1"/>
    <col min="11273" max="11273" width="20.5703125" style="140" customWidth="1"/>
    <col min="11274" max="11275" width="0" style="140" hidden="1" customWidth="1"/>
    <col min="11276" max="11276" width="26.140625" style="140" customWidth="1"/>
    <col min="11277" max="11277" width="15.5703125" style="140" customWidth="1"/>
    <col min="11278" max="11278" width="19.42578125" style="140" customWidth="1"/>
    <col min="11279" max="11519" width="9.140625" style="140"/>
    <col min="11520" max="11521" width="22.28515625" style="140" customWidth="1"/>
    <col min="11522" max="11522" width="3.85546875" style="140" customWidth="1"/>
    <col min="11523" max="11523" width="16.42578125" style="140" customWidth="1"/>
    <col min="11524" max="11524" width="16.28515625" style="140" customWidth="1"/>
    <col min="11525" max="11527" width="0" style="140" hidden="1" customWidth="1"/>
    <col min="11528" max="11528" width="18.5703125" style="140" customWidth="1"/>
    <col min="11529" max="11529" width="20.5703125" style="140" customWidth="1"/>
    <col min="11530" max="11531" width="0" style="140" hidden="1" customWidth="1"/>
    <col min="11532" max="11532" width="26.140625" style="140" customWidth="1"/>
    <col min="11533" max="11533" width="15.5703125" style="140" customWidth="1"/>
    <col min="11534" max="11534" width="19.42578125" style="140" customWidth="1"/>
    <col min="11535" max="11775" width="9.140625" style="140"/>
    <col min="11776" max="11777" width="22.28515625" style="140" customWidth="1"/>
    <col min="11778" max="11778" width="3.85546875" style="140" customWidth="1"/>
    <col min="11779" max="11779" width="16.42578125" style="140" customWidth="1"/>
    <col min="11780" max="11780" width="16.28515625" style="140" customWidth="1"/>
    <col min="11781" max="11783" width="0" style="140" hidden="1" customWidth="1"/>
    <col min="11784" max="11784" width="18.5703125" style="140" customWidth="1"/>
    <col min="11785" max="11785" width="20.5703125" style="140" customWidth="1"/>
    <col min="11786" max="11787" width="0" style="140" hidden="1" customWidth="1"/>
    <col min="11788" max="11788" width="26.140625" style="140" customWidth="1"/>
    <col min="11789" max="11789" width="15.5703125" style="140" customWidth="1"/>
    <col min="11790" max="11790" width="19.42578125" style="140" customWidth="1"/>
    <col min="11791" max="12031" width="9.140625" style="140"/>
    <col min="12032" max="12033" width="22.28515625" style="140" customWidth="1"/>
    <col min="12034" max="12034" width="3.85546875" style="140" customWidth="1"/>
    <col min="12035" max="12035" width="16.42578125" style="140" customWidth="1"/>
    <col min="12036" max="12036" width="16.28515625" style="140" customWidth="1"/>
    <col min="12037" max="12039" width="0" style="140" hidden="1" customWidth="1"/>
    <col min="12040" max="12040" width="18.5703125" style="140" customWidth="1"/>
    <col min="12041" max="12041" width="20.5703125" style="140" customWidth="1"/>
    <col min="12042" max="12043" width="0" style="140" hidden="1" customWidth="1"/>
    <col min="12044" max="12044" width="26.140625" style="140" customWidth="1"/>
    <col min="12045" max="12045" width="15.5703125" style="140" customWidth="1"/>
    <col min="12046" max="12046" width="19.42578125" style="140" customWidth="1"/>
    <col min="12047" max="12287" width="9.140625" style="140"/>
    <col min="12288" max="12289" width="22.28515625" style="140" customWidth="1"/>
    <col min="12290" max="12290" width="3.85546875" style="140" customWidth="1"/>
    <col min="12291" max="12291" width="16.42578125" style="140" customWidth="1"/>
    <col min="12292" max="12292" width="16.28515625" style="140" customWidth="1"/>
    <col min="12293" max="12295" width="0" style="140" hidden="1" customWidth="1"/>
    <col min="12296" max="12296" width="18.5703125" style="140" customWidth="1"/>
    <col min="12297" max="12297" width="20.5703125" style="140" customWidth="1"/>
    <col min="12298" max="12299" width="0" style="140" hidden="1" customWidth="1"/>
    <col min="12300" max="12300" width="26.140625" style="140" customWidth="1"/>
    <col min="12301" max="12301" width="15.5703125" style="140" customWidth="1"/>
    <col min="12302" max="12302" width="19.42578125" style="140" customWidth="1"/>
    <col min="12303" max="12543" width="9.140625" style="140"/>
    <col min="12544" max="12545" width="22.28515625" style="140" customWidth="1"/>
    <col min="12546" max="12546" width="3.85546875" style="140" customWidth="1"/>
    <col min="12547" max="12547" width="16.42578125" style="140" customWidth="1"/>
    <col min="12548" max="12548" width="16.28515625" style="140" customWidth="1"/>
    <col min="12549" max="12551" width="0" style="140" hidden="1" customWidth="1"/>
    <col min="12552" max="12552" width="18.5703125" style="140" customWidth="1"/>
    <col min="12553" max="12553" width="20.5703125" style="140" customWidth="1"/>
    <col min="12554" max="12555" width="0" style="140" hidden="1" customWidth="1"/>
    <col min="12556" max="12556" width="26.140625" style="140" customWidth="1"/>
    <col min="12557" max="12557" width="15.5703125" style="140" customWidth="1"/>
    <col min="12558" max="12558" width="19.42578125" style="140" customWidth="1"/>
    <col min="12559" max="12799" width="9.140625" style="140"/>
    <col min="12800" max="12801" width="22.28515625" style="140" customWidth="1"/>
    <col min="12802" max="12802" width="3.85546875" style="140" customWidth="1"/>
    <col min="12803" max="12803" width="16.42578125" style="140" customWidth="1"/>
    <col min="12804" max="12804" width="16.28515625" style="140" customWidth="1"/>
    <col min="12805" max="12807" width="0" style="140" hidden="1" customWidth="1"/>
    <col min="12808" max="12808" width="18.5703125" style="140" customWidth="1"/>
    <col min="12809" max="12809" width="20.5703125" style="140" customWidth="1"/>
    <col min="12810" max="12811" width="0" style="140" hidden="1" customWidth="1"/>
    <col min="12812" max="12812" width="26.140625" style="140" customWidth="1"/>
    <col min="12813" max="12813" width="15.5703125" style="140" customWidth="1"/>
    <col min="12814" max="12814" width="19.42578125" style="140" customWidth="1"/>
    <col min="12815" max="13055" width="9.140625" style="140"/>
    <col min="13056" max="13057" width="22.28515625" style="140" customWidth="1"/>
    <col min="13058" max="13058" width="3.85546875" style="140" customWidth="1"/>
    <col min="13059" max="13059" width="16.42578125" style="140" customWidth="1"/>
    <col min="13060" max="13060" width="16.28515625" style="140" customWidth="1"/>
    <col min="13061" max="13063" width="0" style="140" hidden="1" customWidth="1"/>
    <col min="13064" max="13064" width="18.5703125" style="140" customWidth="1"/>
    <col min="13065" max="13065" width="20.5703125" style="140" customWidth="1"/>
    <col min="13066" max="13067" width="0" style="140" hidden="1" customWidth="1"/>
    <col min="13068" max="13068" width="26.140625" style="140" customWidth="1"/>
    <col min="13069" max="13069" width="15.5703125" style="140" customWidth="1"/>
    <col min="13070" max="13070" width="19.42578125" style="140" customWidth="1"/>
    <col min="13071" max="13311" width="9.140625" style="140"/>
    <col min="13312" max="13313" width="22.28515625" style="140" customWidth="1"/>
    <col min="13314" max="13314" width="3.85546875" style="140" customWidth="1"/>
    <col min="13315" max="13315" width="16.42578125" style="140" customWidth="1"/>
    <col min="13316" max="13316" width="16.28515625" style="140" customWidth="1"/>
    <col min="13317" max="13319" width="0" style="140" hidden="1" customWidth="1"/>
    <col min="13320" max="13320" width="18.5703125" style="140" customWidth="1"/>
    <col min="13321" max="13321" width="20.5703125" style="140" customWidth="1"/>
    <col min="13322" max="13323" width="0" style="140" hidden="1" customWidth="1"/>
    <col min="13324" max="13324" width="26.140625" style="140" customWidth="1"/>
    <col min="13325" max="13325" width="15.5703125" style="140" customWidth="1"/>
    <col min="13326" max="13326" width="19.42578125" style="140" customWidth="1"/>
    <col min="13327" max="13567" width="9.140625" style="140"/>
    <col min="13568" max="13569" width="22.28515625" style="140" customWidth="1"/>
    <col min="13570" max="13570" width="3.85546875" style="140" customWidth="1"/>
    <col min="13571" max="13571" width="16.42578125" style="140" customWidth="1"/>
    <col min="13572" max="13572" width="16.28515625" style="140" customWidth="1"/>
    <col min="13573" max="13575" width="0" style="140" hidden="1" customWidth="1"/>
    <col min="13576" max="13576" width="18.5703125" style="140" customWidth="1"/>
    <col min="13577" max="13577" width="20.5703125" style="140" customWidth="1"/>
    <col min="13578" max="13579" width="0" style="140" hidden="1" customWidth="1"/>
    <col min="13580" max="13580" width="26.140625" style="140" customWidth="1"/>
    <col min="13581" max="13581" width="15.5703125" style="140" customWidth="1"/>
    <col min="13582" max="13582" width="19.42578125" style="140" customWidth="1"/>
    <col min="13583" max="13823" width="9.140625" style="140"/>
    <col min="13824" max="13825" width="22.28515625" style="140" customWidth="1"/>
    <col min="13826" max="13826" width="3.85546875" style="140" customWidth="1"/>
    <col min="13827" max="13827" width="16.42578125" style="140" customWidth="1"/>
    <col min="13828" max="13828" width="16.28515625" style="140" customWidth="1"/>
    <col min="13829" max="13831" width="0" style="140" hidden="1" customWidth="1"/>
    <col min="13832" max="13832" width="18.5703125" style="140" customWidth="1"/>
    <col min="13833" max="13833" width="20.5703125" style="140" customWidth="1"/>
    <col min="13834" max="13835" width="0" style="140" hidden="1" customWidth="1"/>
    <col min="13836" max="13836" width="26.140625" style="140" customWidth="1"/>
    <col min="13837" max="13837" width="15.5703125" style="140" customWidth="1"/>
    <col min="13838" max="13838" width="19.42578125" style="140" customWidth="1"/>
    <col min="13839" max="14079" width="9.140625" style="140"/>
    <col min="14080" max="14081" width="22.28515625" style="140" customWidth="1"/>
    <col min="14082" max="14082" width="3.85546875" style="140" customWidth="1"/>
    <col min="14083" max="14083" width="16.42578125" style="140" customWidth="1"/>
    <col min="14084" max="14084" width="16.28515625" style="140" customWidth="1"/>
    <col min="14085" max="14087" width="0" style="140" hidden="1" customWidth="1"/>
    <col min="14088" max="14088" width="18.5703125" style="140" customWidth="1"/>
    <col min="14089" max="14089" width="20.5703125" style="140" customWidth="1"/>
    <col min="14090" max="14091" width="0" style="140" hidden="1" customWidth="1"/>
    <col min="14092" max="14092" width="26.140625" style="140" customWidth="1"/>
    <col min="14093" max="14093" width="15.5703125" style="140" customWidth="1"/>
    <col min="14094" max="14094" width="19.42578125" style="140" customWidth="1"/>
    <col min="14095" max="14335" width="9.140625" style="140"/>
    <col min="14336" max="14337" width="22.28515625" style="140" customWidth="1"/>
    <col min="14338" max="14338" width="3.85546875" style="140" customWidth="1"/>
    <col min="14339" max="14339" width="16.42578125" style="140" customWidth="1"/>
    <col min="14340" max="14340" width="16.28515625" style="140" customWidth="1"/>
    <col min="14341" max="14343" width="0" style="140" hidden="1" customWidth="1"/>
    <col min="14344" max="14344" width="18.5703125" style="140" customWidth="1"/>
    <col min="14345" max="14345" width="20.5703125" style="140" customWidth="1"/>
    <col min="14346" max="14347" width="0" style="140" hidden="1" customWidth="1"/>
    <col min="14348" max="14348" width="26.140625" style="140" customWidth="1"/>
    <col min="14349" max="14349" width="15.5703125" style="140" customWidth="1"/>
    <col min="14350" max="14350" width="19.42578125" style="140" customWidth="1"/>
    <col min="14351" max="14591" width="9.140625" style="140"/>
    <col min="14592" max="14593" width="22.28515625" style="140" customWidth="1"/>
    <col min="14594" max="14594" width="3.85546875" style="140" customWidth="1"/>
    <col min="14595" max="14595" width="16.42578125" style="140" customWidth="1"/>
    <col min="14596" max="14596" width="16.28515625" style="140" customWidth="1"/>
    <col min="14597" max="14599" width="0" style="140" hidden="1" customWidth="1"/>
    <col min="14600" max="14600" width="18.5703125" style="140" customWidth="1"/>
    <col min="14601" max="14601" width="20.5703125" style="140" customWidth="1"/>
    <col min="14602" max="14603" width="0" style="140" hidden="1" customWidth="1"/>
    <col min="14604" max="14604" width="26.140625" style="140" customWidth="1"/>
    <col min="14605" max="14605" width="15.5703125" style="140" customWidth="1"/>
    <col min="14606" max="14606" width="19.42578125" style="140" customWidth="1"/>
    <col min="14607" max="14847" width="9.140625" style="140"/>
    <col min="14848" max="14849" width="22.28515625" style="140" customWidth="1"/>
    <col min="14850" max="14850" width="3.85546875" style="140" customWidth="1"/>
    <col min="14851" max="14851" width="16.42578125" style="140" customWidth="1"/>
    <col min="14852" max="14852" width="16.28515625" style="140" customWidth="1"/>
    <col min="14853" max="14855" width="0" style="140" hidden="1" customWidth="1"/>
    <col min="14856" max="14856" width="18.5703125" style="140" customWidth="1"/>
    <col min="14857" max="14857" width="20.5703125" style="140" customWidth="1"/>
    <col min="14858" max="14859" width="0" style="140" hidden="1" customWidth="1"/>
    <col min="14860" max="14860" width="26.140625" style="140" customWidth="1"/>
    <col min="14861" max="14861" width="15.5703125" style="140" customWidth="1"/>
    <col min="14862" max="14862" width="19.42578125" style="140" customWidth="1"/>
    <col min="14863" max="15103" width="9.140625" style="140"/>
    <col min="15104" max="15105" width="22.28515625" style="140" customWidth="1"/>
    <col min="15106" max="15106" width="3.85546875" style="140" customWidth="1"/>
    <col min="15107" max="15107" width="16.42578125" style="140" customWidth="1"/>
    <col min="15108" max="15108" width="16.28515625" style="140" customWidth="1"/>
    <col min="15109" max="15111" width="0" style="140" hidden="1" customWidth="1"/>
    <col min="15112" max="15112" width="18.5703125" style="140" customWidth="1"/>
    <col min="15113" max="15113" width="20.5703125" style="140" customWidth="1"/>
    <col min="15114" max="15115" width="0" style="140" hidden="1" customWidth="1"/>
    <col min="15116" max="15116" width="26.140625" style="140" customWidth="1"/>
    <col min="15117" max="15117" width="15.5703125" style="140" customWidth="1"/>
    <col min="15118" max="15118" width="19.42578125" style="140" customWidth="1"/>
    <col min="15119" max="15359" width="9.140625" style="140"/>
    <col min="15360" max="15361" width="22.28515625" style="140" customWidth="1"/>
    <col min="15362" max="15362" width="3.85546875" style="140" customWidth="1"/>
    <col min="15363" max="15363" width="16.42578125" style="140" customWidth="1"/>
    <col min="15364" max="15364" width="16.28515625" style="140" customWidth="1"/>
    <col min="15365" max="15367" width="0" style="140" hidden="1" customWidth="1"/>
    <col min="15368" max="15368" width="18.5703125" style="140" customWidth="1"/>
    <col min="15369" max="15369" width="20.5703125" style="140" customWidth="1"/>
    <col min="15370" max="15371" width="0" style="140" hidden="1" customWidth="1"/>
    <col min="15372" max="15372" width="26.140625" style="140" customWidth="1"/>
    <col min="15373" max="15373" width="15.5703125" style="140" customWidth="1"/>
    <col min="15374" max="15374" width="19.42578125" style="140" customWidth="1"/>
    <col min="15375" max="15615" width="9.140625" style="140"/>
    <col min="15616" max="15617" width="22.28515625" style="140" customWidth="1"/>
    <col min="15618" max="15618" width="3.85546875" style="140" customWidth="1"/>
    <col min="15619" max="15619" width="16.42578125" style="140" customWidth="1"/>
    <col min="15620" max="15620" width="16.28515625" style="140" customWidth="1"/>
    <col min="15621" max="15623" width="0" style="140" hidden="1" customWidth="1"/>
    <col min="15624" max="15624" width="18.5703125" style="140" customWidth="1"/>
    <col min="15625" max="15625" width="20.5703125" style="140" customWidth="1"/>
    <col min="15626" max="15627" width="0" style="140" hidden="1" customWidth="1"/>
    <col min="15628" max="15628" width="26.140625" style="140" customWidth="1"/>
    <col min="15629" max="15629" width="15.5703125" style="140" customWidth="1"/>
    <col min="15630" max="15630" width="19.42578125" style="140" customWidth="1"/>
    <col min="15631" max="15871" width="9.140625" style="140"/>
    <col min="15872" max="15873" width="22.28515625" style="140" customWidth="1"/>
    <col min="15874" max="15874" width="3.85546875" style="140" customWidth="1"/>
    <col min="15875" max="15875" width="16.42578125" style="140" customWidth="1"/>
    <col min="15876" max="15876" width="16.28515625" style="140" customWidth="1"/>
    <col min="15877" max="15879" width="0" style="140" hidden="1" customWidth="1"/>
    <col min="15880" max="15880" width="18.5703125" style="140" customWidth="1"/>
    <col min="15881" max="15881" width="20.5703125" style="140" customWidth="1"/>
    <col min="15882" max="15883" width="0" style="140" hidden="1" customWidth="1"/>
    <col min="15884" max="15884" width="26.140625" style="140" customWidth="1"/>
    <col min="15885" max="15885" width="15.5703125" style="140" customWidth="1"/>
    <col min="15886" max="15886" width="19.42578125" style="140" customWidth="1"/>
    <col min="15887" max="16127" width="9.140625" style="140"/>
    <col min="16128" max="16129" width="22.28515625" style="140" customWidth="1"/>
    <col min="16130" max="16130" width="3.85546875" style="140" customWidth="1"/>
    <col min="16131" max="16131" width="16.42578125" style="140" customWidth="1"/>
    <col min="16132" max="16132" width="16.28515625" style="140" customWidth="1"/>
    <col min="16133" max="16135" width="0" style="140" hidden="1" customWidth="1"/>
    <col min="16136" max="16136" width="18.5703125" style="140" customWidth="1"/>
    <col min="16137" max="16137" width="20.5703125" style="140" customWidth="1"/>
    <col min="16138" max="16139" width="0" style="140" hidden="1" customWidth="1"/>
    <col min="16140" max="16140" width="26.140625" style="140" customWidth="1"/>
    <col min="16141" max="16141" width="15.5703125" style="140" customWidth="1"/>
    <col min="16142" max="16142" width="19.42578125" style="140" customWidth="1"/>
    <col min="16143" max="16384" width="9.140625" style="140"/>
  </cols>
  <sheetData>
    <row r="1" spans="1:17" s="135" customFormat="1" ht="22.9" customHeight="1" x14ac:dyDescent="0.35">
      <c r="A1" s="1640" t="s">
        <v>1460</v>
      </c>
      <c r="B1" s="1640"/>
      <c r="C1" s="1640"/>
      <c r="D1" s="1640"/>
      <c r="E1" s="1640"/>
      <c r="F1" s="1640"/>
      <c r="G1" s="1640"/>
      <c r="H1" s="1640"/>
      <c r="I1" s="1640"/>
      <c r="J1" s="1640"/>
      <c r="K1" s="1640"/>
      <c r="L1" s="1640"/>
      <c r="M1" s="1640"/>
      <c r="N1" s="1640"/>
      <c r="O1" s="1640"/>
      <c r="P1" s="1640"/>
      <c r="Q1" s="1640"/>
    </row>
    <row r="2" spans="1:17" s="135" customFormat="1" ht="22.9" customHeight="1" x14ac:dyDescent="0.35">
      <c r="A2" s="1891" t="s">
        <v>2035</v>
      </c>
      <c r="B2" s="1891"/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</row>
    <row r="3" spans="1:17" s="135" customFormat="1" ht="23.25" customHeight="1" x14ac:dyDescent="0.35">
      <c r="A3" s="1877" t="s">
        <v>0</v>
      </c>
      <c r="B3" s="1817" t="s">
        <v>1361</v>
      </c>
      <c r="C3" s="1817" t="s">
        <v>1362</v>
      </c>
      <c r="D3" s="1809" t="s">
        <v>112</v>
      </c>
      <c r="E3" s="1878" t="s">
        <v>179</v>
      </c>
      <c r="F3" s="1869" t="s">
        <v>6</v>
      </c>
      <c r="G3" s="1869" t="s">
        <v>7</v>
      </c>
      <c r="H3" s="1869" t="s">
        <v>8</v>
      </c>
      <c r="I3" s="1817" t="s">
        <v>1363</v>
      </c>
      <c r="J3" s="136"/>
      <c r="K3" s="1818" t="s">
        <v>328</v>
      </c>
      <c r="L3" s="1818"/>
      <c r="M3" s="1817" t="s">
        <v>329</v>
      </c>
      <c r="N3" s="1819" t="s">
        <v>330</v>
      </c>
      <c r="O3" s="1839" t="s">
        <v>500</v>
      </c>
    </row>
    <row r="4" spans="1:17" ht="63" customHeight="1" thickBot="1" x14ac:dyDescent="0.3">
      <c r="A4" s="1892"/>
      <c r="B4" s="1655"/>
      <c r="C4" s="1655"/>
      <c r="D4" s="1657"/>
      <c r="E4" s="1659"/>
      <c r="F4" s="1664"/>
      <c r="G4" s="1664"/>
      <c r="H4" s="1664"/>
      <c r="I4" s="1655"/>
      <c r="J4" s="911" t="s">
        <v>334</v>
      </c>
      <c r="K4" s="912" t="s">
        <v>335</v>
      </c>
      <c r="L4" s="913" t="s">
        <v>330</v>
      </c>
      <c r="M4" s="1655"/>
      <c r="N4" s="1666"/>
      <c r="O4" s="1893"/>
      <c r="P4" s="140"/>
      <c r="Q4" s="140"/>
    </row>
    <row r="5" spans="1:17" ht="79.5" thickBot="1" x14ac:dyDescent="0.3">
      <c r="A5" s="876">
        <v>1</v>
      </c>
      <c r="B5" s="942" t="s">
        <v>1461</v>
      </c>
      <c r="C5" s="875" t="s">
        <v>1727</v>
      </c>
      <c r="D5" s="914">
        <v>1</v>
      </c>
      <c r="E5" s="884">
        <f>14.4+2.8+1.1+1.1+1.1+4.5+2.5+0.4+0.2+15+14.1+0.4+0.4+22.5+0.5+0.5+6.4+16.8+24.2+27.9+6.3+6.6+4.8+17.8+0.4+0.4+25.4+0.5+0.4+3.2</f>
        <v>222.60000000000005</v>
      </c>
      <c r="F5" s="884"/>
      <c r="G5" s="884"/>
      <c r="H5" s="884"/>
      <c r="I5" s="877" t="s">
        <v>1463</v>
      </c>
      <c r="J5" s="878"/>
      <c r="K5" s="915"/>
      <c r="L5" s="915"/>
      <c r="M5" s="879">
        <f>N5/E5</f>
        <v>69631.626235399803</v>
      </c>
      <c r="N5" s="879">
        <v>15500000</v>
      </c>
      <c r="O5" s="916"/>
      <c r="P5" s="140"/>
      <c r="Q5" s="140"/>
    </row>
    <row r="6" spans="1:17" ht="24" customHeight="1" thickBot="1" x14ac:dyDescent="0.3">
      <c r="A6" s="876">
        <f>A5+1</f>
        <v>2</v>
      </c>
      <c r="B6" s="882" t="s">
        <v>1465</v>
      </c>
      <c r="C6" s="880">
        <v>101</v>
      </c>
      <c r="D6" s="914">
        <v>1</v>
      </c>
      <c r="E6" s="884">
        <v>21.6</v>
      </c>
      <c r="F6" s="884"/>
      <c r="G6" s="884"/>
      <c r="H6" s="884"/>
      <c r="I6" s="877" t="s">
        <v>339</v>
      </c>
      <c r="J6" s="944"/>
      <c r="K6" s="915"/>
      <c r="L6" s="915"/>
      <c r="M6" s="879">
        <f>N6/E6</f>
        <v>50925.92592592592</v>
      </c>
      <c r="N6" s="945">
        <v>1100000</v>
      </c>
      <c r="O6" s="946"/>
      <c r="P6" s="140"/>
      <c r="Q6" s="140"/>
    </row>
    <row r="7" spans="1:17" ht="32.25" thickBot="1" x14ac:dyDescent="0.3">
      <c r="A7" s="876">
        <f>A6+1</f>
        <v>3</v>
      </c>
      <c r="B7" s="882" t="s">
        <v>1466</v>
      </c>
      <c r="C7" s="880">
        <v>103</v>
      </c>
      <c r="D7" s="914">
        <v>1</v>
      </c>
      <c r="E7" s="884">
        <f>12.3+4.1+8</f>
        <v>24.4</v>
      </c>
      <c r="F7" s="884"/>
      <c r="G7" s="884"/>
      <c r="H7" s="884"/>
      <c r="I7" s="877" t="s">
        <v>339</v>
      </c>
      <c r="J7" s="944"/>
      <c r="K7" s="915"/>
      <c r="L7" s="915"/>
      <c r="M7" s="879">
        <f>N7/E7</f>
        <v>51229.508196721312</v>
      </c>
      <c r="N7" s="945">
        <v>1250000</v>
      </c>
      <c r="O7" s="946"/>
      <c r="P7" s="140"/>
      <c r="Q7" s="140"/>
    </row>
    <row r="8" spans="1:17" ht="48" thickBot="1" x14ac:dyDescent="0.3">
      <c r="A8" s="876">
        <f>A7+1</f>
        <v>4</v>
      </c>
      <c r="B8" s="942" t="s">
        <v>1467</v>
      </c>
      <c r="C8" s="875" t="s">
        <v>1468</v>
      </c>
      <c r="D8" s="914">
        <v>1</v>
      </c>
      <c r="E8" s="884">
        <f>4.1+0.5+0.5+9.7+1.8+49.5+9.8+13.5+1.5+90.7+1.8+2.1+3.8</f>
        <v>189.3</v>
      </c>
      <c r="F8" s="884"/>
      <c r="G8" s="884"/>
      <c r="H8" s="884"/>
      <c r="I8" s="877" t="s">
        <v>339</v>
      </c>
      <c r="J8" s="878"/>
      <c r="K8" s="915"/>
      <c r="L8" s="915"/>
      <c r="M8" s="879">
        <f>N8/E8</f>
        <v>69994.717379820388</v>
      </c>
      <c r="N8" s="879">
        <v>13250000</v>
      </c>
      <c r="O8" s="916"/>
      <c r="P8" s="140"/>
      <c r="Q8" s="140"/>
    </row>
    <row r="9" spans="1:17" ht="32.25" thickBot="1" x14ac:dyDescent="0.3">
      <c r="A9" s="876">
        <f>A8+1</f>
        <v>5</v>
      </c>
      <c r="B9" s="942" t="s">
        <v>1470</v>
      </c>
      <c r="C9" s="875"/>
      <c r="D9" s="914">
        <v>1</v>
      </c>
      <c r="E9" s="884">
        <f>4.1+35.5+4.8+10.7+6.5+9.1+0.7</f>
        <v>71.399999999999991</v>
      </c>
      <c r="F9" s="884"/>
      <c r="G9" s="884"/>
      <c r="H9" s="884"/>
      <c r="I9" s="877"/>
      <c r="J9" s="878"/>
      <c r="K9" s="915"/>
      <c r="L9" s="915"/>
      <c r="M9" s="879"/>
      <c r="N9" s="879"/>
      <c r="O9" s="916"/>
      <c r="P9" s="140"/>
      <c r="Q9" s="140"/>
    </row>
    <row r="10" spans="1:17" ht="40.9" customHeight="1" thickBot="1" x14ac:dyDescent="0.3">
      <c r="A10" s="886"/>
      <c r="B10" s="887" t="s">
        <v>1441</v>
      </c>
      <c r="C10" s="930"/>
      <c r="D10" s="931"/>
      <c r="E10" s="888">
        <f>SUM(E5:E9)</f>
        <v>529.30000000000007</v>
      </c>
      <c r="F10" s="932"/>
      <c r="G10" s="932"/>
      <c r="H10" s="932"/>
      <c r="I10" s="930"/>
      <c r="J10" s="933"/>
      <c r="K10" s="934"/>
      <c r="L10" s="934"/>
      <c r="M10" s="935"/>
      <c r="N10" s="888">
        <f>SUM(N5:N9)</f>
        <v>31100000</v>
      </c>
      <c r="O10" s="936"/>
      <c r="P10" s="140"/>
      <c r="Q10" s="140"/>
    </row>
    <row r="11" spans="1:17" ht="32.25" thickBot="1" x14ac:dyDescent="0.3">
      <c r="A11" s="876">
        <f>A9+1</f>
        <v>6</v>
      </c>
      <c r="B11" s="942" t="s">
        <v>1473</v>
      </c>
      <c r="C11" s="875" t="s">
        <v>1474</v>
      </c>
      <c r="D11" s="914">
        <v>2</v>
      </c>
      <c r="E11" s="884">
        <v>516.4</v>
      </c>
      <c r="F11" s="884"/>
      <c r="G11" s="884"/>
      <c r="H11" s="884"/>
      <c r="I11" s="875" t="s">
        <v>339</v>
      </c>
      <c r="J11" s="927"/>
      <c r="K11" s="928"/>
      <c r="L11" s="928"/>
      <c r="M11" s="879">
        <f>N11/E11</f>
        <v>49961.270333075139</v>
      </c>
      <c r="N11" s="879">
        <v>25800000</v>
      </c>
      <c r="O11" s="947"/>
      <c r="P11" s="140"/>
      <c r="Q11" s="140"/>
    </row>
    <row r="12" spans="1:17" ht="31.9" customHeight="1" thickBot="1" x14ac:dyDescent="0.3">
      <c r="A12" s="876">
        <f>A11+1</f>
        <v>7</v>
      </c>
      <c r="B12" s="942" t="s">
        <v>1475</v>
      </c>
      <c r="C12" s="875"/>
      <c r="D12" s="929">
        <v>2</v>
      </c>
      <c r="E12" s="889">
        <v>22.5</v>
      </c>
      <c r="F12" s="889"/>
      <c r="G12" s="889"/>
      <c r="H12" s="889"/>
      <c r="I12" s="875"/>
      <c r="J12" s="939"/>
      <c r="K12" s="940"/>
      <c r="L12" s="940"/>
      <c r="M12" s="941"/>
      <c r="N12" s="945"/>
      <c r="O12" s="890"/>
      <c r="P12" s="140"/>
      <c r="Q12" s="140"/>
    </row>
    <row r="13" spans="1:17" ht="40.9" customHeight="1" thickBot="1" x14ac:dyDescent="0.3">
      <c r="A13" s="886"/>
      <c r="B13" s="887" t="s">
        <v>1446</v>
      </c>
      <c r="C13" s="930"/>
      <c r="D13" s="931"/>
      <c r="E13" s="888">
        <v>538.9</v>
      </c>
      <c r="F13" s="932"/>
      <c r="G13" s="932"/>
      <c r="H13" s="932"/>
      <c r="I13" s="930"/>
      <c r="J13" s="933"/>
      <c r="K13" s="934"/>
      <c r="L13" s="934"/>
      <c r="M13" s="935"/>
      <c r="N13" s="888">
        <f>N11</f>
        <v>25800000</v>
      </c>
      <c r="O13" s="936"/>
      <c r="P13" s="140"/>
      <c r="Q13" s="140"/>
    </row>
    <row r="14" spans="1:17" ht="32.25" thickBot="1" x14ac:dyDescent="0.3">
      <c r="A14" s="876">
        <f>A12+1</f>
        <v>8</v>
      </c>
      <c r="B14" s="948" t="s">
        <v>1478</v>
      </c>
      <c r="C14" s="875" t="s">
        <v>1479</v>
      </c>
      <c r="D14" s="914">
        <v>3</v>
      </c>
      <c r="E14" s="884">
        <v>509.40000000000003</v>
      </c>
      <c r="F14" s="884"/>
      <c r="G14" s="884"/>
      <c r="H14" s="884"/>
      <c r="I14" s="875" t="s">
        <v>339</v>
      </c>
      <c r="J14" s="878"/>
      <c r="K14" s="949"/>
      <c r="L14" s="949"/>
      <c r="M14" s="879">
        <f>N14/E14</f>
        <v>49960.738123282288</v>
      </c>
      <c r="N14" s="879">
        <v>25450000</v>
      </c>
      <c r="O14" s="883"/>
      <c r="P14" s="140"/>
      <c r="Q14" s="140"/>
    </row>
    <row r="15" spans="1:17" ht="16.5" thickBot="1" x14ac:dyDescent="0.3">
      <c r="A15" s="876">
        <f>A14+1</f>
        <v>9</v>
      </c>
      <c r="B15" s="942" t="s">
        <v>1480</v>
      </c>
      <c r="C15" s="875"/>
      <c r="D15" s="914">
        <v>3</v>
      </c>
      <c r="E15" s="884">
        <v>15.8</v>
      </c>
      <c r="F15" s="884"/>
      <c r="G15" s="884"/>
      <c r="H15" s="884"/>
      <c r="I15" s="875"/>
      <c r="J15" s="878"/>
      <c r="K15" s="949"/>
      <c r="L15" s="949"/>
      <c r="M15" s="879"/>
      <c r="N15" s="879"/>
      <c r="O15" s="883"/>
      <c r="P15" s="140"/>
      <c r="Q15" s="140"/>
    </row>
    <row r="16" spans="1:17" ht="40.9" customHeight="1" thickBot="1" x14ac:dyDescent="0.3">
      <c r="A16" s="886"/>
      <c r="B16" s="887" t="s">
        <v>1449</v>
      </c>
      <c r="C16" s="930"/>
      <c r="D16" s="931"/>
      <c r="E16" s="888">
        <f>525.2</f>
        <v>525.20000000000005</v>
      </c>
      <c r="F16" s="932"/>
      <c r="G16" s="932"/>
      <c r="H16" s="932"/>
      <c r="I16" s="930"/>
      <c r="J16" s="933"/>
      <c r="K16" s="934"/>
      <c r="L16" s="934"/>
      <c r="M16" s="935"/>
      <c r="N16" s="888">
        <f>N14</f>
        <v>25450000</v>
      </c>
      <c r="O16" s="936"/>
      <c r="P16" s="140"/>
      <c r="Q16" s="140"/>
    </row>
    <row r="17" spans="1:17" ht="16.5" thickBot="1" x14ac:dyDescent="0.3">
      <c r="A17" s="876">
        <f>A15+1</f>
        <v>10</v>
      </c>
      <c r="B17" s="942" t="s">
        <v>2068</v>
      </c>
      <c r="C17" s="875" t="s">
        <v>2069</v>
      </c>
      <c r="D17" s="914">
        <v>4</v>
      </c>
      <c r="E17" s="884">
        <v>24</v>
      </c>
      <c r="F17" s="884"/>
      <c r="G17" s="884"/>
      <c r="H17" s="884"/>
      <c r="I17" s="875" t="s">
        <v>339</v>
      </c>
      <c r="J17" s="927"/>
      <c r="K17" s="928"/>
      <c r="L17" s="928"/>
      <c r="M17" s="879">
        <v>45000</v>
      </c>
      <c r="N17" s="879">
        <f>E17*M17</f>
        <v>1080000</v>
      </c>
      <c r="O17" s="916"/>
      <c r="P17" s="140"/>
      <c r="Q17" s="140"/>
    </row>
    <row r="18" spans="1:17" ht="32.25" thickBot="1" x14ac:dyDescent="0.3">
      <c r="A18" s="876">
        <f>A17+1</f>
        <v>11</v>
      </c>
      <c r="B18" s="942" t="s">
        <v>2070</v>
      </c>
      <c r="C18" s="875" t="s">
        <v>2071</v>
      </c>
      <c r="D18" s="914">
        <v>4</v>
      </c>
      <c r="E18" s="884">
        <v>41.8</v>
      </c>
      <c r="F18" s="884"/>
      <c r="G18" s="884"/>
      <c r="H18" s="884"/>
      <c r="I18" s="875" t="s">
        <v>339</v>
      </c>
      <c r="J18" s="927"/>
      <c r="K18" s="928"/>
      <c r="L18" s="928"/>
      <c r="M18" s="879">
        <v>40000</v>
      </c>
      <c r="N18" s="879">
        <f t="shared" ref="N18:N35" si="0">E18*M18</f>
        <v>1672000</v>
      </c>
      <c r="O18" s="916"/>
      <c r="P18" s="140"/>
      <c r="Q18" s="140"/>
    </row>
    <row r="19" spans="1:17" ht="16.5" thickBot="1" x14ac:dyDescent="0.3">
      <c r="A19" s="876">
        <f t="shared" ref="A19:A34" si="1">A18+1</f>
        <v>12</v>
      </c>
      <c r="B19" s="942" t="s">
        <v>2072</v>
      </c>
      <c r="C19" s="875" t="s">
        <v>2073</v>
      </c>
      <c r="D19" s="914">
        <v>4</v>
      </c>
      <c r="E19" s="884">
        <v>5</v>
      </c>
      <c r="F19" s="884"/>
      <c r="G19" s="884"/>
      <c r="H19" s="884"/>
      <c r="I19" s="875" t="s">
        <v>339</v>
      </c>
      <c r="J19" s="927"/>
      <c r="K19" s="928"/>
      <c r="L19" s="928"/>
      <c r="M19" s="879">
        <v>50000</v>
      </c>
      <c r="N19" s="879">
        <f t="shared" si="0"/>
        <v>250000</v>
      </c>
      <c r="O19" s="916"/>
      <c r="P19" s="140"/>
      <c r="Q19" s="140"/>
    </row>
    <row r="20" spans="1:17" ht="32.25" thickBot="1" x14ac:dyDescent="0.3">
      <c r="A20" s="876">
        <f t="shared" si="1"/>
        <v>13</v>
      </c>
      <c r="B20" s="942" t="s">
        <v>2074</v>
      </c>
      <c r="C20" s="875" t="s">
        <v>2075</v>
      </c>
      <c r="D20" s="914">
        <v>4</v>
      </c>
      <c r="E20" s="884">
        <v>20.6</v>
      </c>
      <c r="F20" s="884"/>
      <c r="G20" s="884"/>
      <c r="H20" s="884"/>
      <c r="I20" s="875" t="s">
        <v>339</v>
      </c>
      <c r="J20" s="927"/>
      <c r="K20" s="928"/>
      <c r="L20" s="928"/>
      <c r="M20" s="879">
        <v>45000</v>
      </c>
      <c r="N20" s="879">
        <f t="shared" si="0"/>
        <v>927000.00000000012</v>
      </c>
      <c r="O20" s="916"/>
      <c r="P20" s="140"/>
      <c r="Q20" s="140"/>
    </row>
    <row r="21" spans="1:17" ht="32.25" thickBot="1" x14ac:dyDescent="0.3">
      <c r="A21" s="876">
        <f t="shared" si="1"/>
        <v>14</v>
      </c>
      <c r="B21" s="942" t="s">
        <v>2076</v>
      </c>
      <c r="C21" s="875" t="s">
        <v>2077</v>
      </c>
      <c r="D21" s="914">
        <v>4</v>
      </c>
      <c r="E21" s="884">
        <v>32.700000000000003</v>
      </c>
      <c r="F21" s="884"/>
      <c r="G21" s="884"/>
      <c r="H21" s="884"/>
      <c r="I21" s="875" t="s">
        <v>339</v>
      </c>
      <c r="J21" s="927"/>
      <c r="K21" s="928"/>
      <c r="L21" s="928"/>
      <c r="M21" s="879">
        <v>40000</v>
      </c>
      <c r="N21" s="879">
        <f t="shared" si="0"/>
        <v>1308000</v>
      </c>
      <c r="O21" s="916"/>
      <c r="P21" s="140"/>
      <c r="Q21" s="140"/>
    </row>
    <row r="22" spans="1:17" ht="16.5" thickBot="1" x14ac:dyDescent="0.3">
      <c r="A22" s="876">
        <f t="shared" si="1"/>
        <v>15</v>
      </c>
      <c r="B22" s="942" t="s">
        <v>2078</v>
      </c>
      <c r="C22" s="875" t="s">
        <v>2079</v>
      </c>
      <c r="D22" s="914">
        <v>4</v>
      </c>
      <c r="E22" s="884">
        <v>40</v>
      </c>
      <c r="F22" s="884"/>
      <c r="G22" s="884"/>
      <c r="H22" s="884"/>
      <c r="I22" s="875" t="s">
        <v>339</v>
      </c>
      <c r="J22" s="927"/>
      <c r="K22" s="928"/>
      <c r="L22" s="928"/>
      <c r="M22" s="879">
        <v>40000</v>
      </c>
      <c r="N22" s="879">
        <f t="shared" si="0"/>
        <v>1600000</v>
      </c>
      <c r="O22" s="916"/>
      <c r="P22" s="140"/>
      <c r="Q22" s="140"/>
    </row>
    <row r="23" spans="1:17" ht="32.25" thickBot="1" x14ac:dyDescent="0.3">
      <c r="A23" s="876">
        <f t="shared" si="1"/>
        <v>16</v>
      </c>
      <c r="B23" s="942" t="s">
        <v>2080</v>
      </c>
      <c r="C23" s="875" t="s">
        <v>2081</v>
      </c>
      <c r="D23" s="914">
        <v>4</v>
      </c>
      <c r="E23" s="884">
        <v>77</v>
      </c>
      <c r="F23" s="884"/>
      <c r="G23" s="884"/>
      <c r="H23" s="884"/>
      <c r="I23" s="875" t="s">
        <v>339</v>
      </c>
      <c r="J23" s="927"/>
      <c r="K23" s="928"/>
      <c r="L23" s="928"/>
      <c r="M23" s="879">
        <v>40000</v>
      </c>
      <c r="N23" s="879">
        <f t="shared" si="0"/>
        <v>3080000</v>
      </c>
      <c r="O23" s="916"/>
      <c r="P23" s="140"/>
      <c r="Q23" s="140"/>
    </row>
    <row r="24" spans="1:17" ht="16.5" thickBot="1" x14ac:dyDescent="0.3">
      <c r="A24" s="876">
        <f t="shared" si="1"/>
        <v>17</v>
      </c>
      <c r="B24" s="942" t="s">
        <v>2082</v>
      </c>
      <c r="C24" s="875" t="s">
        <v>2083</v>
      </c>
      <c r="D24" s="914">
        <v>4</v>
      </c>
      <c r="E24" s="884">
        <v>25.2</v>
      </c>
      <c r="F24" s="884"/>
      <c r="G24" s="884"/>
      <c r="H24" s="884"/>
      <c r="I24" s="875" t="s">
        <v>339</v>
      </c>
      <c r="J24" s="927"/>
      <c r="K24" s="928"/>
      <c r="L24" s="928"/>
      <c r="M24" s="879">
        <v>45000</v>
      </c>
      <c r="N24" s="879">
        <f t="shared" si="0"/>
        <v>1134000</v>
      </c>
      <c r="O24" s="916"/>
      <c r="P24" s="140"/>
      <c r="Q24" s="140"/>
    </row>
    <row r="25" spans="1:17" ht="16.5" thickBot="1" x14ac:dyDescent="0.3">
      <c r="A25" s="876">
        <f t="shared" si="1"/>
        <v>18</v>
      </c>
      <c r="B25" s="942" t="s">
        <v>2084</v>
      </c>
      <c r="C25" s="875" t="s">
        <v>2085</v>
      </c>
      <c r="D25" s="914">
        <v>4</v>
      </c>
      <c r="E25" s="884">
        <v>24</v>
      </c>
      <c r="F25" s="884"/>
      <c r="G25" s="884"/>
      <c r="H25" s="884"/>
      <c r="I25" s="875" t="s">
        <v>339</v>
      </c>
      <c r="J25" s="927"/>
      <c r="K25" s="928"/>
      <c r="L25" s="928"/>
      <c r="M25" s="879">
        <v>45000</v>
      </c>
      <c r="N25" s="879">
        <f t="shared" si="0"/>
        <v>1080000</v>
      </c>
      <c r="O25" s="916"/>
      <c r="P25" s="140"/>
      <c r="Q25" s="140"/>
    </row>
    <row r="26" spans="1:17" ht="16.5" thickBot="1" x14ac:dyDescent="0.3">
      <c r="A26" s="876">
        <f t="shared" si="1"/>
        <v>19</v>
      </c>
      <c r="B26" s="942" t="s">
        <v>2086</v>
      </c>
      <c r="C26" s="875" t="s">
        <v>2087</v>
      </c>
      <c r="D26" s="914">
        <v>4</v>
      </c>
      <c r="E26" s="884">
        <v>26.7</v>
      </c>
      <c r="F26" s="884"/>
      <c r="G26" s="884"/>
      <c r="H26" s="884"/>
      <c r="I26" s="875" t="s">
        <v>339</v>
      </c>
      <c r="J26" s="927"/>
      <c r="K26" s="928"/>
      <c r="L26" s="928"/>
      <c r="M26" s="879">
        <v>45000</v>
      </c>
      <c r="N26" s="879">
        <f t="shared" si="0"/>
        <v>1201500</v>
      </c>
      <c r="O26" s="916"/>
      <c r="P26" s="140"/>
      <c r="Q26" s="140"/>
    </row>
    <row r="27" spans="1:17" ht="16.5" thickBot="1" x14ac:dyDescent="0.3">
      <c r="A27" s="876"/>
      <c r="B27" s="942" t="s">
        <v>2088</v>
      </c>
      <c r="C27" s="875" t="s">
        <v>2089</v>
      </c>
      <c r="D27" s="914">
        <v>4</v>
      </c>
      <c r="E27" s="884">
        <v>25</v>
      </c>
      <c r="F27" s="884"/>
      <c r="G27" s="884"/>
      <c r="H27" s="884"/>
      <c r="I27" s="875"/>
      <c r="J27" s="927"/>
      <c r="K27" s="928"/>
      <c r="L27" s="928"/>
      <c r="M27" s="879">
        <v>40000</v>
      </c>
      <c r="N27" s="879">
        <f t="shared" si="0"/>
        <v>1000000</v>
      </c>
      <c r="O27" s="916"/>
      <c r="P27" s="140"/>
      <c r="Q27" s="140"/>
    </row>
    <row r="28" spans="1:17" ht="16.5" thickBot="1" x14ac:dyDescent="0.3">
      <c r="A28" s="876">
        <f>A26+1</f>
        <v>20</v>
      </c>
      <c r="B28" s="942" t="s">
        <v>2090</v>
      </c>
      <c r="C28" s="875" t="s">
        <v>2091</v>
      </c>
      <c r="D28" s="914">
        <v>4</v>
      </c>
      <c r="E28" s="884">
        <v>25</v>
      </c>
      <c r="F28" s="884"/>
      <c r="G28" s="884"/>
      <c r="H28" s="884"/>
      <c r="I28" s="875" t="s">
        <v>339</v>
      </c>
      <c r="J28" s="927"/>
      <c r="K28" s="928"/>
      <c r="L28" s="928"/>
      <c r="M28" s="879">
        <v>40000</v>
      </c>
      <c r="N28" s="879">
        <f t="shared" si="0"/>
        <v>1000000</v>
      </c>
      <c r="O28" s="916"/>
      <c r="P28" s="140"/>
      <c r="Q28" s="140"/>
    </row>
    <row r="29" spans="1:17" ht="15.6" customHeight="1" thickBot="1" x14ac:dyDescent="0.3">
      <c r="A29" s="894">
        <f t="shared" si="1"/>
        <v>21</v>
      </c>
      <c r="B29" s="950" t="s">
        <v>2092</v>
      </c>
      <c r="C29" s="895" t="s">
        <v>2093</v>
      </c>
      <c r="D29" s="917">
        <v>4</v>
      </c>
      <c r="E29" s="897">
        <v>28.6</v>
      </c>
      <c r="F29" s="897"/>
      <c r="G29" s="897"/>
      <c r="H29" s="897"/>
      <c r="I29" s="895" t="s">
        <v>339</v>
      </c>
      <c r="J29" s="951"/>
      <c r="K29" s="952"/>
      <c r="L29" s="952"/>
      <c r="M29" s="918">
        <v>40000</v>
      </c>
      <c r="N29" s="879">
        <f t="shared" si="0"/>
        <v>1144000</v>
      </c>
      <c r="O29" s="953"/>
      <c r="P29" s="140"/>
      <c r="Q29" s="140"/>
    </row>
    <row r="30" spans="1:17" ht="16.5" thickBot="1" x14ac:dyDescent="0.3">
      <c r="A30" s="898">
        <f t="shared" si="1"/>
        <v>22</v>
      </c>
      <c r="B30" s="943" t="s">
        <v>2094</v>
      </c>
      <c r="C30" s="899" t="s">
        <v>1529</v>
      </c>
      <c r="D30" s="919">
        <v>4</v>
      </c>
      <c r="E30" s="920">
        <v>9.6</v>
      </c>
      <c r="F30" s="920"/>
      <c r="G30" s="920"/>
      <c r="H30" s="920"/>
      <c r="I30" s="899" t="s">
        <v>339</v>
      </c>
      <c r="J30" s="924"/>
      <c r="K30" s="925"/>
      <c r="L30" s="925"/>
      <c r="M30" s="923">
        <v>50000</v>
      </c>
      <c r="N30" s="879">
        <f t="shared" si="0"/>
        <v>480000</v>
      </c>
      <c r="O30" s="954"/>
      <c r="P30" s="140"/>
      <c r="Q30" s="140"/>
    </row>
    <row r="31" spans="1:17" ht="16.5" thickBot="1" x14ac:dyDescent="0.3">
      <c r="A31" s="898">
        <f t="shared" si="1"/>
        <v>23</v>
      </c>
      <c r="B31" s="943" t="s">
        <v>2095</v>
      </c>
      <c r="C31" s="899" t="s">
        <v>2096</v>
      </c>
      <c r="D31" s="919">
        <v>4</v>
      </c>
      <c r="E31" s="920">
        <v>17.2</v>
      </c>
      <c r="F31" s="920"/>
      <c r="G31" s="920"/>
      <c r="H31" s="920"/>
      <c r="I31" s="899" t="s">
        <v>339</v>
      </c>
      <c r="J31" s="924"/>
      <c r="K31" s="925"/>
      <c r="L31" s="925"/>
      <c r="M31" s="923">
        <v>45000</v>
      </c>
      <c r="N31" s="879">
        <f t="shared" si="0"/>
        <v>774000</v>
      </c>
      <c r="O31" s="954"/>
      <c r="P31" s="140"/>
      <c r="Q31" s="140"/>
    </row>
    <row r="32" spans="1:17" ht="15.6" customHeight="1" thickBot="1" x14ac:dyDescent="0.3">
      <c r="A32" s="898">
        <f t="shared" si="1"/>
        <v>24</v>
      </c>
      <c r="B32" s="943" t="s">
        <v>2097</v>
      </c>
      <c r="C32" s="899" t="s">
        <v>2098</v>
      </c>
      <c r="D32" s="919">
        <v>4</v>
      </c>
      <c r="E32" s="920">
        <v>24.1</v>
      </c>
      <c r="F32" s="920"/>
      <c r="G32" s="920"/>
      <c r="H32" s="920"/>
      <c r="I32" s="899" t="s">
        <v>339</v>
      </c>
      <c r="J32" s="924"/>
      <c r="K32" s="925"/>
      <c r="L32" s="925"/>
      <c r="M32" s="923">
        <v>45000</v>
      </c>
      <c r="N32" s="879">
        <f t="shared" si="0"/>
        <v>1084500</v>
      </c>
      <c r="O32" s="954"/>
      <c r="P32" s="140"/>
      <c r="Q32" s="140"/>
    </row>
    <row r="33" spans="1:17" ht="16.5" thickBot="1" x14ac:dyDescent="0.3">
      <c r="A33" s="898">
        <f t="shared" si="1"/>
        <v>25</v>
      </c>
      <c r="B33" s="943" t="s">
        <v>2099</v>
      </c>
      <c r="C33" s="899" t="s">
        <v>1719</v>
      </c>
      <c r="D33" s="919">
        <v>4</v>
      </c>
      <c r="E33" s="920">
        <v>3.8</v>
      </c>
      <c r="F33" s="920"/>
      <c r="G33" s="920"/>
      <c r="H33" s="920"/>
      <c r="I33" s="899" t="s">
        <v>339</v>
      </c>
      <c r="J33" s="924"/>
      <c r="K33" s="925"/>
      <c r="L33" s="925"/>
      <c r="M33" s="923">
        <v>50000</v>
      </c>
      <c r="N33" s="879">
        <f t="shared" si="0"/>
        <v>190000</v>
      </c>
      <c r="O33" s="954"/>
      <c r="P33" s="140"/>
      <c r="Q33" s="140"/>
    </row>
    <row r="34" spans="1:17" ht="16.5" thickBot="1" x14ac:dyDescent="0.3">
      <c r="A34" s="955">
        <f t="shared" si="1"/>
        <v>26</v>
      </c>
      <c r="B34" s="956" t="s">
        <v>2099</v>
      </c>
      <c r="C34" s="957" t="s">
        <v>1719</v>
      </c>
      <c r="D34" s="958">
        <v>4</v>
      </c>
      <c r="E34" s="959">
        <v>2.2000000000000002</v>
      </c>
      <c r="F34" s="959"/>
      <c r="G34" s="959"/>
      <c r="H34" s="959"/>
      <c r="I34" s="957" t="s">
        <v>339</v>
      </c>
      <c r="J34" s="960"/>
      <c r="K34" s="961"/>
      <c r="L34" s="961"/>
      <c r="M34" s="962">
        <v>50000</v>
      </c>
      <c r="N34" s="879">
        <f t="shared" si="0"/>
        <v>110000.00000000001</v>
      </c>
      <c r="O34" s="963"/>
      <c r="P34" s="140"/>
      <c r="Q34" s="140"/>
    </row>
    <row r="35" spans="1:17" s="783" customFormat="1" ht="32.25" hidden="1" thickBot="1" x14ac:dyDescent="0.3">
      <c r="A35" s="869">
        <f>A15+1</f>
        <v>10</v>
      </c>
      <c r="B35" s="964" t="s">
        <v>1484</v>
      </c>
      <c r="C35" s="870" t="s">
        <v>1485</v>
      </c>
      <c r="D35" s="965">
        <v>4</v>
      </c>
      <c r="E35" s="966">
        <v>466.59999999999997</v>
      </c>
      <c r="F35" s="966"/>
      <c r="G35" s="966"/>
      <c r="H35" s="966"/>
      <c r="I35" s="870" t="s">
        <v>339</v>
      </c>
      <c r="J35" s="967"/>
      <c r="K35" s="968"/>
      <c r="L35" s="968"/>
      <c r="M35" s="969">
        <f ca="1">N35/E35</f>
        <v>49935.705100728679</v>
      </c>
      <c r="N35" s="879">
        <f t="shared" ca="1" si="0"/>
        <v>1080000</v>
      </c>
      <c r="O35" s="970"/>
    </row>
    <row r="36" spans="1:17" ht="32.25" thickBot="1" x14ac:dyDescent="0.3">
      <c r="A36" s="876">
        <f>A35+1</f>
        <v>11</v>
      </c>
      <c r="B36" s="882" t="s">
        <v>1527</v>
      </c>
      <c r="C36" s="880"/>
      <c r="D36" s="929">
        <v>4</v>
      </c>
      <c r="E36" s="896" t="s">
        <v>2045</v>
      </c>
      <c r="F36" s="884"/>
      <c r="G36" s="884"/>
      <c r="H36" s="884"/>
      <c r="I36" s="880"/>
      <c r="J36" s="881"/>
      <c r="K36" s="881"/>
      <c r="L36" s="881"/>
      <c r="M36" s="945"/>
      <c r="N36" s="945"/>
      <c r="O36" s="946"/>
      <c r="P36" s="140"/>
      <c r="Q36" s="140"/>
    </row>
    <row r="37" spans="1:17" ht="40.9" customHeight="1" thickBot="1" x14ac:dyDescent="0.3">
      <c r="A37" s="886"/>
      <c r="B37" s="887" t="s">
        <v>1452</v>
      </c>
      <c r="C37" s="930"/>
      <c r="D37" s="931"/>
      <c r="E37" s="888">
        <v>557.29999999999995</v>
      </c>
      <c r="F37" s="932"/>
      <c r="G37" s="932"/>
      <c r="H37" s="932"/>
      <c r="I37" s="930"/>
      <c r="J37" s="933"/>
      <c r="K37" s="934"/>
      <c r="L37" s="934"/>
      <c r="M37" s="971">
        <f>N37/E37</f>
        <v>34299.300197380231</v>
      </c>
      <c r="N37" s="888">
        <f>SUM(N17:N34)</f>
        <v>19115000</v>
      </c>
      <c r="O37" s="936"/>
      <c r="P37" s="1889" t="s">
        <v>2067</v>
      </c>
      <c r="Q37" s="1890"/>
    </row>
    <row r="38" spans="1:17" ht="16.5" thickBot="1" x14ac:dyDescent="0.3">
      <c r="A38" s="876">
        <f>A34+1</f>
        <v>27</v>
      </c>
      <c r="B38" s="942" t="s">
        <v>2100</v>
      </c>
      <c r="C38" s="880" t="s">
        <v>2101</v>
      </c>
      <c r="D38" s="929">
        <v>5</v>
      </c>
      <c r="E38" s="889">
        <v>28.1</v>
      </c>
      <c r="F38" s="889"/>
      <c r="G38" s="889"/>
      <c r="H38" s="889"/>
      <c r="I38" s="875" t="s">
        <v>1463</v>
      </c>
      <c r="J38" s="939"/>
      <c r="K38" s="915"/>
      <c r="L38" s="915"/>
      <c r="M38" s="879">
        <v>55000</v>
      </c>
      <c r="N38" s="941">
        <f>E38*M38</f>
        <v>1545500</v>
      </c>
      <c r="O38" s="916"/>
      <c r="P38" s="1147">
        <v>40000</v>
      </c>
      <c r="Q38" s="1147">
        <f>P38*E38</f>
        <v>1124000</v>
      </c>
    </row>
    <row r="39" spans="1:17" ht="16.5" thickBot="1" x14ac:dyDescent="0.3">
      <c r="A39" s="876">
        <f>A38+1</f>
        <v>28</v>
      </c>
      <c r="B39" s="942" t="s">
        <v>2102</v>
      </c>
      <c r="C39" s="880" t="s">
        <v>2103</v>
      </c>
      <c r="D39" s="929">
        <v>5</v>
      </c>
      <c r="E39" s="889">
        <v>19.5</v>
      </c>
      <c r="F39" s="889"/>
      <c r="G39" s="889"/>
      <c r="H39" s="889"/>
      <c r="I39" s="875" t="s">
        <v>1463</v>
      </c>
      <c r="J39" s="939"/>
      <c r="K39" s="915"/>
      <c r="L39" s="915"/>
      <c r="M39" s="879">
        <v>50000</v>
      </c>
      <c r="N39" s="941">
        <f t="shared" ref="N39:N52" si="2">E39*M39</f>
        <v>975000</v>
      </c>
      <c r="O39" s="916"/>
      <c r="P39" s="1147">
        <v>35000</v>
      </c>
      <c r="Q39" s="1147">
        <f t="shared" ref="Q39:Q52" si="3">P39*E39</f>
        <v>682500</v>
      </c>
    </row>
    <row r="40" spans="1:17" ht="16.5" thickBot="1" x14ac:dyDescent="0.3">
      <c r="A40" s="876">
        <f t="shared" ref="A40:A53" si="4">A39+1</f>
        <v>29</v>
      </c>
      <c r="B40" s="942" t="s">
        <v>2104</v>
      </c>
      <c r="C40" s="880" t="s">
        <v>2105</v>
      </c>
      <c r="D40" s="929">
        <v>5</v>
      </c>
      <c r="E40" s="889">
        <v>19.399999999999999</v>
      </c>
      <c r="F40" s="889"/>
      <c r="G40" s="889"/>
      <c r="H40" s="889"/>
      <c r="I40" s="875" t="s">
        <v>1463</v>
      </c>
      <c r="J40" s="939"/>
      <c r="K40" s="915"/>
      <c r="L40" s="915"/>
      <c r="M40" s="879">
        <v>50000</v>
      </c>
      <c r="N40" s="941">
        <f t="shared" si="2"/>
        <v>969999.99999999988</v>
      </c>
      <c r="O40" s="916"/>
      <c r="P40" s="1147">
        <v>35000</v>
      </c>
      <c r="Q40" s="1147">
        <f t="shared" si="3"/>
        <v>679000</v>
      </c>
    </row>
    <row r="41" spans="1:17" ht="16.5" thickBot="1" x14ac:dyDescent="0.3">
      <c r="A41" s="876">
        <f t="shared" si="4"/>
        <v>30</v>
      </c>
      <c r="B41" s="942" t="s">
        <v>2106</v>
      </c>
      <c r="C41" s="880" t="s">
        <v>2107</v>
      </c>
      <c r="D41" s="929">
        <v>5</v>
      </c>
      <c r="E41" s="889">
        <v>19.3</v>
      </c>
      <c r="F41" s="889"/>
      <c r="G41" s="889"/>
      <c r="H41" s="889"/>
      <c r="I41" s="875" t="s">
        <v>1463</v>
      </c>
      <c r="J41" s="939"/>
      <c r="K41" s="915"/>
      <c r="L41" s="915"/>
      <c r="M41" s="879">
        <v>50000</v>
      </c>
      <c r="N41" s="941">
        <f t="shared" si="2"/>
        <v>965000</v>
      </c>
      <c r="O41" s="916"/>
      <c r="P41" s="1147">
        <v>40000</v>
      </c>
      <c r="Q41" s="1147">
        <f t="shared" si="3"/>
        <v>772000</v>
      </c>
    </row>
    <row r="42" spans="1:17" ht="32.25" thickBot="1" x14ac:dyDescent="0.3">
      <c r="A42" s="876">
        <f t="shared" si="4"/>
        <v>31</v>
      </c>
      <c r="B42" s="942" t="s">
        <v>2108</v>
      </c>
      <c r="C42" s="875" t="s">
        <v>2109</v>
      </c>
      <c r="D42" s="929">
        <v>5</v>
      </c>
      <c r="E42" s="889">
        <v>45.7</v>
      </c>
      <c r="F42" s="889"/>
      <c r="G42" s="889"/>
      <c r="H42" s="889"/>
      <c r="I42" s="875" t="s">
        <v>1463</v>
      </c>
      <c r="J42" s="939"/>
      <c r="K42" s="915"/>
      <c r="L42" s="915"/>
      <c r="M42" s="879">
        <v>50000</v>
      </c>
      <c r="N42" s="941">
        <f t="shared" si="2"/>
        <v>2285000</v>
      </c>
      <c r="O42" s="916"/>
      <c r="P42" s="1147">
        <v>35000</v>
      </c>
      <c r="Q42" s="1147">
        <f t="shared" si="3"/>
        <v>1599500</v>
      </c>
    </row>
    <row r="43" spans="1:17" ht="16.5" thickBot="1" x14ac:dyDescent="0.3">
      <c r="A43" s="876">
        <f t="shared" si="4"/>
        <v>32</v>
      </c>
      <c r="B43" s="942" t="s">
        <v>2110</v>
      </c>
      <c r="C43" s="875" t="s">
        <v>2111</v>
      </c>
      <c r="D43" s="929">
        <v>5</v>
      </c>
      <c r="E43" s="889">
        <v>23.2</v>
      </c>
      <c r="F43" s="889"/>
      <c r="G43" s="889"/>
      <c r="H43" s="889"/>
      <c r="I43" s="875" t="s">
        <v>1463</v>
      </c>
      <c r="J43" s="939"/>
      <c r="K43" s="915"/>
      <c r="L43" s="915"/>
      <c r="M43" s="879">
        <v>50000</v>
      </c>
      <c r="N43" s="941">
        <f t="shared" si="2"/>
        <v>1160000</v>
      </c>
      <c r="O43" s="916"/>
      <c r="P43" s="1147">
        <v>35000</v>
      </c>
      <c r="Q43" s="1147">
        <f t="shared" si="3"/>
        <v>812000</v>
      </c>
    </row>
    <row r="44" spans="1:17" ht="16.5" thickBot="1" x14ac:dyDescent="0.3">
      <c r="A44" s="876">
        <f t="shared" si="4"/>
        <v>33</v>
      </c>
      <c r="B44" s="942" t="s">
        <v>2112</v>
      </c>
      <c r="C44" s="875" t="s">
        <v>2113</v>
      </c>
      <c r="D44" s="929">
        <v>5</v>
      </c>
      <c r="E44" s="889">
        <v>23.3</v>
      </c>
      <c r="F44" s="889"/>
      <c r="G44" s="889"/>
      <c r="H44" s="889"/>
      <c r="I44" s="875" t="s">
        <v>1463</v>
      </c>
      <c r="J44" s="939"/>
      <c r="K44" s="915"/>
      <c r="L44" s="915"/>
      <c r="M44" s="879">
        <v>50000</v>
      </c>
      <c r="N44" s="941">
        <f t="shared" si="2"/>
        <v>1165000</v>
      </c>
      <c r="O44" s="916"/>
      <c r="P44" s="1147">
        <v>35000</v>
      </c>
      <c r="Q44" s="1147">
        <f t="shared" si="3"/>
        <v>815500</v>
      </c>
    </row>
    <row r="45" spans="1:17" ht="16.5" thickBot="1" x14ac:dyDescent="0.3">
      <c r="A45" s="876">
        <f t="shared" si="4"/>
        <v>34</v>
      </c>
      <c r="B45" s="942" t="s">
        <v>2114</v>
      </c>
      <c r="C45" s="875" t="s">
        <v>2115</v>
      </c>
      <c r="D45" s="929">
        <v>5</v>
      </c>
      <c r="E45" s="889">
        <v>23.4</v>
      </c>
      <c r="F45" s="889"/>
      <c r="G45" s="889"/>
      <c r="H45" s="889"/>
      <c r="I45" s="875" t="s">
        <v>1463</v>
      </c>
      <c r="J45" s="939"/>
      <c r="K45" s="915"/>
      <c r="L45" s="915"/>
      <c r="M45" s="879">
        <v>50000</v>
      </c>
      <c r="N45" s="941">
        <f t="shared" si="2"/>
        <v>1170000</v>
      </c>
      <c r="O45" s="916"/>
      <c r="P45" s="1147">
        <v>35000</v>
      </c>
      <c r="Q45" s="1147">
        <f t="shared" si="3"/>
        <v>819000</v>
      </c>
    </row>
    <row r="46" spans="1:17" ht="16.5" thickBot="1" x14ac:dyDescent="0.3">
      <c r="A46" s="876">
        <f t="shared" si="4"/>
        <v>35</v>
      </c>
      <c r="B46" s="942" t="s">
        <v>2116</v>
      </c>
      <c r="C46" s="875" t="s">
        <v>2117</v>
      </c>
      <c r="D46" s="929">
        <v>5</v>
      </c>
      <c r="E46" s="889">
        <v>23.2</v>
      </c>
      <c r="F46" s="889"/>
      <c r="G46" s="889"/>
      <c r="H46" s="889"/>
      <c r="I46" s="875" t="s">
        <v>1463</v>
      </c>
      <c r="J46" s="939"/>
      <c r="K46" s="915"/>
      <c r="L46" s="915"/>
      <c r="M46" s="879">
        <v>55000</v>
      </c>
      <c r="N46" s="941">
        <f t="shared" si="2"/>
        <v>1276000</v>
      </c>
      <c r="O46" s="916"/>
      <c r="P46" s="1147">
        <v>35000</v>
      </c>
      <c r="Q46" s="1147">
        <f t="shared" si="3"/>
        <v>812000</v>
      </c>
    </row>
    <row r="47" spans="1:17" ht="16.5" thickBot="1" x14ac:dyDescent="0.3">
      <c r="A47" s="876" t="e">
        <f>#REF!+1</f>
        <v>#REF!</v>
      </c>
      <c r="B47" s="942" t="s">
        <v>2118</v>
      </c>
      <c r="C47" s="875" t="s">
        <v>2119</v>
      </c>
      <c r="D47" s="929">
        <v>5</v>
      </c>
      <c r="E47" s="889">
        <v>23.3</v>
      </c>
      <c r="F47" s="889"/>
      <c r="G47" s="889"/>
      <c r="H47" s="889"/>
      <c r="I47" s="875" t="s">
        <v>1463</v>
      </c>
      <c r="J47" s="939"/>
      <c r="K47" s="915"/>
      <c r="L47" s="915"/>
      <c r="M47" s="879">
        <v>55000</v>
      </c>
      <c r="N47" s="941">
        <f t="shared" si="2"/>
        <v>1281500</v>
      </c>
      <c r="O47" s="916"/>
      <c r="P47" s="1147">
        <v>35000</v>
      </c>
      <c r="Q47" s="1147">
        <f t="shared" si="3"/>
        <v>815500</v>
      </c>
    </row>
    <row r="48" spans="1:17" ht="16.5" thickBot="1" x14ac:dyDescent="0.3">
      <c r="A48" s="876" t="e">
        <f t="shared" si="4"/>
        <v>#REF!</v>
      </c>
      <c r="B48" s="942" t="s">
        <v>2120</v>
      </c>
      <c r="C48" s="875" t="s">
        <v>2121</v>
      </c>
      <c r="D48" s="929">
        <v>5</v>
      </c>
      <c r="E48" s="889">
        <v>23.4</v>
      </c>
      <c r="F48" s="889"/>
      <c r="G48" s="889"/>
      <c r="H48" s="889"/>
      <c r="I48" s="875" t="s">
        <v>1463</v>
      </c>
      <c r="J48" s="939"/>
      <c r="K48" s="915"/>
      <c r="L48" s="915"/>
      <c r="M48" s="879">
        <v>50000</v>
      </c>
      <c r="N48" s="941">
        <f t="shared" si="2"/>
        <v>1170000</v>
      </c>
      <c r="O48" s="916"/>
      <c r="P48" s="1147">
        <v>35000</v>
      </c>
      <c r="Q48" s="1147">
        <f t="shared" si="3"/>
        <v>819000</v>
      </c>
    </row>
    <row r="49" spans="1:17" ht="16.5" thickBot="1" x14ac:dyDescent="0.3">
      <c r="A49" s="876" t="e">
        <f t="shared" si="4"/>
        <v>#REF!</v>
      </c>
      <c r="B49" s="942" t="s">
        <v>2122</v>
      </c>
      <c r="C49" s="875" t="s">
        <v>2123</v>
      </c>
      <c r="D49" s="929">
        <v>5</v>
      </c>
      <c r="E49" s="889">
        <v>23.3</v>
      </c>
      <c r="F49" s="889"/>
      <c r="G49" s="889"/>
      <c r="H49" s="889"/>
      <c r="I49" s="875" t="s">
        <v>1463</v>
      </c>
      <c r="J49" s="939"/>
      <c r="K49" s="915"/>
      <c r="L49" s="915"/>
      <c r="M49" s="879">
        <v>50000</v>
      </c>
      <c r="N49" s="941">
        <f t="shared" si="2"/>
        <v>1165000</v>
      </c>
      <c r="O49" s="916"/>
      <c r="P49" s="1147">
        <v>35000</v>
      </c>
      <c r="Q49" s="1147">
        <f t="shared" si="3"/>
        <v>815500</v>
      </c>
    </row>
    <row r="50" spans="1:17" ht="16.5" thickBot="1" x14ac:dyDescent="0.3">
      <c r="A50" s="876" t="e">
        <f>#REF!+1</f>
        <v>#REF!</v>
      </c>
      <c r="B50" s="942" t="s">
        <v>2124</v>
      </c>
      <c r="C50" s="880" t="s">
        <v>2125</v>
      </c>
      <c r="D50" s="929">
        <v>5</v>
      </c>
      <c r="E50" s="889">
        <v>8.5</v>
      </c>
      <c r="F50" s="889"/>
      <c r="G50" s="889"/>
      <c r="H50" s="889"/>
      <c r="I50" s="875" t="s">
        <v>1463</v>
      </c>
      <c r="J50" s="939"/>
      <c r="K50" s="915"/>
      <c r="L50" s="915"/>
      <c r="M50" s="879">
        <v>60000</v>
      </c>
      <c r="N50" s="941">
        <f t="shared" si="2"/>
        <v>510000</v>
      </c>
      <c r="O50" s="916"/>
      <c r="P50" s="1147">
        <v>40000</v>
      </c>
      <c r="Q50" s="1147">
        <f t="shared" si="3"/>
        <v>340000</v>
      </c>
    </row>
    <row r="51" spans="1:17" ht="16.5" thickBot="1" x14ac:dyDescent="0.3">
      <c r="A51" s="876" t="e">
        <f t="shared" si="4"/>
        <v>#REF!</v>
      </c>
      <c r="B51" s="942" t="s">
        <v>2126</v>
      </c>
      <c r="C51" s="880" t="s">
        <v>2127</v>
      </c>
      <c r="D51" s="929">
        <v>5</v>
      </c>
      <c r="E51" s="889">
        <v>19.899999999999999</v>
      </c>
      <c r="F51" s="889"/>
      <c r="G51" s="889"/>
      <c r="H51" s="889"/>
      <c r="I51" s="875" t="s">
        <v>1463</v>
      </c>
      <c r="J51" s="939"/>
      <c r="K51" s="915"/>
      <c r="L51" s="915"/>
      <c r="M51" s="879">
        <v>50000</v>
      </c>
      <c r="N51" s="941">
        <f t="shared" si="2"/>
        <v>994999.99999999988</v>
      </c>
      <c r="O51" s="916"/>
      <c r="P51" s="1147">
        <v>35000</v>
      </c>
      <c r="Q51" s="1147">
        <f t="shared" si="3"/>
        <v>696500</v>
      </c>
    </row>
    <row r="52" spans="1:17" ht="16.5" thickBot="1" x14ac:dyDescent="0.3">
      <c r="A52" s="876" t="e">
        <f t="shared" si="4"/>
        <v>#REF!</v>
      </c>
      <c r="B52" s="942" t="s">
        <v>2128</v>
      </c>
      <c r="C52" s="880" t="s">
        <v>2129</v>
      </c>
      <c r="D52" s="929">
        <v>5</v>
      </c>
      <c r="E52" s="889">
        <v>27.6</v>
      </c>
      <c r="F52" s="889"/>
      <c r="G52" s="889"/>
      <c r="H52" s="889"/>
      <c r="I52" s="875" t="s">
        <v>1463</v>
      </c>
      <c r="J52" s="939"/>
      <c r="K52" s="915"/>
      <c r="L52" s="915"/>
      <c r="M52" s="879">
        <v>55000</v>
      </c>
      <c r="N52" s="941">
        <f t="shared" si="2"/>
        <v>1518000</v>
      </c>
      <c r="O52" s="916"/>
      <c r="P52" s="1147">
        <v>35000</v>
      </c>
      <c r="Q52" s="1147">
        <f t="shared" si="3"/>
        <v>966000</v>
      </c>
    </row>
    <row r="53" spans="1:17" ht="16.5" thickBot="1" x14ac:dyDescent="0.3">
      <c r="A53" s="876" t="e">
        <f t="shared" si="4"/>
        <v>#REF!</v>
      </c>
      <c r="B53" s="942" t="s">
        <v>1531</v>
      </c>
      <c r="C53" s="875"/>
      <c r="D53" s="929">
        <v>5</v>
      </c>
      <c r="E53" s="972">
        <v>104.4</v>
      </c>
      <c r="F53" s="889"/>
      <c r="G53" s="889"/>
      <c r="H53" s="889"/>
      <c r="I53" s="875"/>
      <c r="J53" s="939"/>
      <c r="K53" s="915"/>
      <c r="L53" s="915"/>
      <c r="M53" s="941"/>
      <c r="N53" s="941"/>
      <c r="O53" s="916"/>
      <c r="P53" s="1148"/>
      <c r="Q53" s="1148"/>
    </row>
    <row r="54" spans="1:17" ht="40.9" customHeight="1" thickBot="1" x14ac:dyDescent="0.3">
      <c r="A54" s="886"/>
      <c r="B54" s="887" t="s">
        <v>1455</v>
      </c>
      <c r="C54" s="930"/>
      <c r="D54" s="931"/>
      <c r="E54" s="888">
        <v>554.29999999999995</v>
      </c>
      <c r="F54" s="932"/>
      <c r="G54" s="932"/>
      <c r="H54" s="932"/>
      <c r="I54" s="930"/>
      <c r="J54" s="933"/>
      <c r="K54" s="934"/>
      <c r="L54" s="934"/>
      <c r="M54" s="971">
        <f>N54/E54</f>
        <v>32745.805520476279</v>
      </c>
      <c r="N54" s="888">
        <f>SUM(N38:N52)</f>
        <v>18151000</v>
      </c>
      <c r="O54" s="936"/>
      <c r="P54" s="935"/>
      <c r="Q54" s="935"/>
    </row>
    <row r="55" spans="1:17" ht="40.9" customHeight="1" thickBot="1" x14ac:dyDescent="0.3">
      <c r="A55" s="886"/>
      <c r="B55" s="887" t="s">
        <v>1489</v>
      </c>
      <c r="C55" s="930"/>
      <c r="D55" s="931"/>
      <c r="E55" s="888">
        <v>51.5</v>
      </c>
      <c r="F55" s="932"/>
      <c r="G55" s="932"/>
      <c r="H55" s="932"/>
      <c r="I55" s="930"/>
      <c r="J55" s="933"/>
      <c r="K55" s="934"/>
      <c r="L55" s="934"/>
      <c r="M55" s="935"/>
      <c r="N55" s="932"/>
      <c r="O55" s="936"/>
      <c r="P55" s="937"/>
      <c r="Q55" s="938"/>
    </row>
    <row r="56" spans="1:17" x14ac:dyDescent="0.25">
      <c r="A56" s="973"/>
      <c r="B56" s="974"/>
      <c r="C56" s="975"/>
      <c r="D56" s="976"/>
      <c r="E56" s="977"/>
      <c r="F56" s="977"/>
      <c r="G56" s="977"/>
      <c r="H56" s="977"/>
      <c r="I56" s="978"/>
      <c r="J56" s="979"/>
      <c r="K56" s="980"/>
      <c r="L56" s="980"/>
      <c r="M56" s="981"/>
      <c r="N56" s="981"/>
      <c r="O56" s="982"/>
      <c r="P56" s="983"/>
      <c r="Q56" s="983"/>
    </row>
    <row r="57" spans="1:17" s="199" customFormat="1" ht="22.5" customHeight="1" thickBot="1" x14ac:dyDescent="0.3">
      <c r="A57" s="984"/>
      <c r="B57" s="891" t="s">
        <v>1065</v>
      </c>
      <c r="C57" s="891"/>
      <c r="D57" s="985"/>
      <c r="E57" s="893">
        <f>E54+E37+E16+E13+E10+E55</f>
        <v>2756.5</v>
      </c>
      <c r="F57" s="893"/>
      <c r="G57" s="893"/>
      <c r="H57" s="893"/>
      <c r="I57" s="891"/>
      <c r="J57" s="986"/>
      <c r="K57" s="987"/>
      <c r="L57" s="987"/>
      <c r="M57" s="926">
        <f>N57/E57</f>
        <v>43394.159259931075</v>
      </c>
      <c r="N57" s="893">
        <f>N54+N37+N16+N13+N10</f>
        <v>119616000</v>
      </c>
      <c r="O57" s="892"/>
      <c r="P57" s="988"/>
      <c r="Q57" s="989"/>
    </row>
  </sheetData>
  <autoFilter ref="B3:Q57">
    <filterColumn colId="9" showButton="0"/>
  </autoFilter>
  <mergeCells count="16">
    <mergeCell ref="P37:Q37"/>
    <mergeCell ref="A1:Q1"/>
    <mergeCell ref="A2:Q2"/>
    <mergeCell ref="F3:F4"/>
    <mergeCell ref="G3:G4"/>
    <mergeCell ref="H3:H4"/>
    <mergeCell ref="A3:A4"/>
    <mergeCell ref="B3:B4"/>
    <mergeCell ref="C3:C4"/>
    <mergeCell ref="D3:D4"/>
    <mergeCell ref="E3:E4"/>
    <mergeCell ref="I3:I4"/>
    <mergeCell ref="K3:L3"/>
    <mergeCell ref="M3:M4"/>
    <mergeCell ref="N3:N4"/>
    <mergeCell ref="O3:O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6" fitToHeight="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70" zoomScaleNormal="70" zoomScaleSheetLayoutView="70" zoomScalePageLayoutView="70" workbookViewId="0">
      <selection activeCell="J6" sqref="J6"/>
    </sheetView>
  </sheetViews>
  <sheetFormatPr defaultRowHeight="15.75" x14ac:dyDescent="0.25"/>
  <cols>
    <col min="1" max="1" width="9.140625" style="140"/>
    <col min="2" max="2" width="25" style="140" customWidth="1"/>
    <col min="3" max="3" width="22.140625" style="140" customWidth="1"/>
    <col min="4" max="4" width="22.28515625" style="140" customWidth="1"/>
    <col min="5" max="5" width="3.85546875" style="140" customWidth="1"/>
    <col min="6" max="7" width="16.42578125" style="261" customWidth="1"/>
    <col min="8" max="8" width="12.28515625" style="261" customWidth="1"/>
    <col min="9" max="9" width="18.5703125" style="140" customWidth="1"/>
    <col min="10" max="10" width="20.5703125" style="140" customWidth="1"/>
    <col min="11" max="11" width="19.42578125" style="633" customWidth="1"/>
    <col min="12" max="255" width="9.140625" style="140"/>
    <col min="256" max="256" width="25" style="140" customWidth="1"/>
    <col min="257" max="257" width="22.140625" style="140" customWidth="1"/>
    <col min="258" max="259" width="22.28515625" style="140" customWidth="1"/>
    <col min="260" max="260" width="3.85546875" style="140" customWidth="1"/>
    <col min="261" max="261" width="16.42578125" style="140" customWidth="1"/>
    <col min="262" max="262" width="18.5703125" style="140" customWidth="1"/>
    <col min="263" max="263" width="20.5703125" style="140" customWidth="1"/>
    <col min="264" max="264" width="26.140625" style="140" customWidth="1"/>
    <col min="265" max="265" width="15.5703125" style="140" customWidth="1"/>
    <col min="266" max="266" width="19.42578125" style="140" customWidth="1"/>
    <col min="267" max="511" width="9.140625" style="140"/>
    <col min="512" max="512" width="25" style="140" customWidth="1"/>
    <col min="513" max="513" width="22.140625" style="140" customWidth="1"/>
    <col min="514" max="515" width="22.28515625" style="140" customWidth="1"/>
    <col min="516" max="516" width="3.85546875" style="140" customWidth="1"/>
    <col min="517" max="517" width="16.42578125" style="140" customWidth="1"/>
    <col min="518" max="518" width="18.5703125" style="140" customWidth="1"/>
    <col min="519" max="519" width="20.5703125" style="140" customWidth="1"/>
    <col min="520" max="520" width="26.140625" style="140" customWidth="1"/>
    <col min="521" max="521" width="15.5703125" style="140" customWidth="1"/>
    <col min="522" max="522" width="19.42578125" style="140" customWidth="1"/>
    <col min="523" max="767" width="9.140625" style="140"/>
    <col min="768" max="768" width="25" style="140" customWidth="1"/>
    <col min="769" max="769" width="22.140625" style="140" customWidth="1"/>
    <col min="770" max="771" width="22.28515625" style="140" customWidth="1"/>
    <col min="772" max="772" width="3.85546875" style="140" customWidth="1"/>
    <col min="773" max="773" width="16.42578125" style="140" customWidth="1"/>
    <col min="774" max="774" width="18.5703125" style="140" customWidth="1"/>
    <col min="775" max="775" width="20.5703125" style="140" customWidth="1"/>
    <col min="776" max="776" width="26.140625" style="140" customWidth="1"/>
    <col min="777" max="777" width="15.5703125" style="140" customWidth="1"/>
    <col min="778" max="778" width="19.42578125" style="140" customWidth="1"/>
    <col min="779" max="1023" width="9.140625" style="140"/>
    <col min="1024" max="1024" width="25" style="140" customWidth="1"/>
    <col min="1025" max="1025" width="22.140625" style="140" customWidth="1"/>
    <col min="1026" max="1027" width="22.28515625" style="140" customWidth="1"/>
    <col min="1028" max="1028" width="3.85546875" style="140" customWidth="1"/>
    <col min="1029" max="1029" width="16.42578125" style="140" customWidth="1"/>
    <col min="1030" max="1030" width="18.5703125" style="140" customWidth="1"/>
    <col min="1031" max="1031" width="20.5703125" style="140" customWidth="1"/>
    <col min="1032" max="1032" width="26.140625" style="140" customWidth="1"/>
    <col min="1033" max="1033" width="15.5703125" style="140" customWidth="1"/>
    <col min="1034" max="1034" width="19.42578125" style="140" customWidth="1"/>
    <col min="1035" max="1279" width="9.140625" style="140"/>
    <col min="1280" max="1280" width="25" style="140" customWidth="1"/>
    <col min="1281" max="1281" width="22.140625" style="140" customWidth="1"/>
    <col min="1282" max="1283" width="22.28515625" style="140" customWidth="1"/>
    <col min="1284" max="1284" width="3.85546875" style="140" customWidth="1"/>
    <col min="1285" max="1285" width="16.42578125" style="140" customWidth="1"/>
    <col min="1286" max="1286" width="18.5703125" style="140" customWidth="1"/>
    <col min="1287" max="1287" width="20.5703125" style="140" customWidth="1"/>
    <col min="1288" max="1288" width="26.140625" style="140" customWidth="1"/>
    <col min="1289" max="1289" width="15.5703125" style="140" customWidth="1"/>
    <col min="1290" max="1290" width="19.42578125" style="140" customWidth="1"/>
    <col min="1291" max="1535" width="9.140625" style="140"/>
    <col min="1536" max="1536" width="25" style="140" customWidth="1"/>
    <col min="1537" max="1537" width="22.140625" style="140" customWidth="1"/>
    <col min="1538" max="1539" width="22.28515625" style="140" customWidth="1"/>
    <col min="1540" max="1540" width="3.85546875" style="140" customWidth="1"/>
    <col min="1541" max="1541" width="16.42578125" style="140" customWidth="1"/>
    <col min="1542" max="1542" width="18.5703125" style="140" customWidth="1"/>
    <col min="1543" max="1543" width="20.5703125" style="140" customWidth="1"/>
    <col min="1544" max="1544" width="26.140625" style="140" customWidth="1"/>
    <col min="1545" max="1545" width="15.5703125" style="140" customWidth="1"/>
    <col min="1546" max="1546" width="19.42578125" style="140" customWidth="1"/>
    <col min="1547" max="1791" width="9.140625" style="140"/>
    <col min="1792" max="1792" width="25" style="140" customWidth="1"/>
    <col min="1793" max="1793" width="22.140625" style="140" customWidth="1"/>
    <col min="1794" max="1795" width="22.28515625" style="140" customWidth="1"/>
    <col min="1796" max="1796" width="3.85546875" style="140" customWidth="1"/>
    <col min="1797" max="1797" width="16.42578125" style="140" customWidth="1"/>
    <col min="1798" max="1798" width="18.5703125" style="140" customWidth="1"/>
    <col min="1799" max="1799" width="20.5703125" style="140" customWidth="1"/>
    <col min="1800" max="1800" width="26.140625" style="140" customWidth="1"/>
    <col min="1801" max="1801" width="15.5703125" style="140" customWidth="1"/>
    <col min="1802" max="1802" width="19.42578125" style="140" customWidth="1"/>
    <col min="1803" max="2047" width="9.140625" style="140"/>
    <col min="2048" max="2048" width="25" style="140" customWidth="1"/>
    <col min="2049" max="2049" width="22.140625" style="140" customWidth="1"/>
    <col min="2050" max="2051" width="22.28515625" style="140" customWidth="1"/>
    <col min="2052" max="2052" width="3.85546875" style="140" customWidth="1"/>
    <col min="2053" max="2053" width="16.42578125" style="140" customWidth="1"/>
    <col min="2054" max="2054" width="18.5703125" style="140" customWidth="1"/>
    <col min="2055" max="2055" width="20.5703125" style="140" customWidth="1"/>
    <col min="2056" max="2056" width="26.140625" style="140" customWidth="1"/>
    <col min="2057" max="2057" width="15.5703125" style="140" customWidth="1"/>
    <col min="2058" max="2058" width="19.42578125" style="140" customWidth="1"/>
    <col min="2059" max="2303" width="9.140625" style="140"/>
    <col min="2304" max="2304" width="25" style="140" customWidth="1"/>
    <col min="2305" max="2305" width="22.140625" style="140" customWidth="1"/>
    <col min="2306" max="2307" width="22.28515625" style="140" customWidth="1"/>
    <col min="2308" max="2308" width="3.85546875" style="140" customWidth="1"/>
    <col min="2309" max="2309" width="16.42578125" style="140" customWidth="1"/>
    <col min="2310" max="2310" width="18.5703125" style="140" customWidth="1"/>
    <col min="2311" max="2311" width="20.5703125" style="140" customWidth="1"/>
    <col min="2312" max="2312" width="26.140625" style="140" customWidth="1"/>
    <col min="2313" max="2313" width="15.5703125" style="140" customWidth="1"/>
    <col min="2314" max="2314" width="19.42578125" style="140" customWidth="1"/>
    <col min="2315" max="2559" width="9.140625" style="140"/>
    <col min="2560" max="2560" width="25" style="140" customWidth="1"/>
    <col min="2561" max="2561" width="22.140625" style="140" customWidth="1"/>
    <col min="2562" max="2563" width="22.28515625" style="140" customWidth="1"/>
    <col min="2564" max="2564" width="3.85546875" style="140" customWidth="1"/>
    <col min="2565" max="2565" width="16.42578125" style="140" customWidth="1"/>
    <col min="2566" max="2566" width="18.5703125" style="140" customWidth="1"/>
    <col min="2567" max="2567" width="20.5703125" style="140" customWidth="1"/>
    <col min="2568" max="2568" width="26.140625" style="140" customWidth="1"/>
    <col min="2569" max="2569" width="15.5703125" style="140" customWidth="1"/>
    <col min="2570" max="2570" width="19.42578125" style="140" customWidth="1"/>
    <col min="2571" max="2815" width="9.140625" style="140"/>
    <col min="2816" max="2816" width="25" style="140" customWidth="1"/>
    <col min="2817" max="2817" width="22.140625" style="140" customWidth="1"/>
    <col min="2818" max="2819" width="22.28515625" style="140" customWidth="1"/>
    <col min="2820" max="2820" width="3.85546875" style="140" customWidth="1"/>
    <col min="2821" max="2821" width="16.42578125" style="140" customWidth="1"/>
    <col min="2822" max="2822" width="18.5703125" style="140" customWidth="1"/>
    <col min="2823" max="2823" width="20.5703125" style="140" customWidth="1"/>
    <col min="2824" max="2824" width="26.140625" style="140" customWidth="1"/>
    <col min="2825" max="2825" width="15.5703125" style="140" customWidth="1"/>
    <col min="2826" max="2826" width="19.42578125" style="140" customWidth="1"/>
    <col min="2827" max="3071" width="9.140625" style="140"/>
    <col min="3072" max="3072" width="25" style="140" customWidth="1"/>
    <col min="3073" max="3073" width="22.140625" style="140" customWidth="1"/>
    <col min="3074" max="3075" width="22.28515625" style="140" customWidth="1"/>
    <col min="3076" max="3076" width="3.85546875" style="140" customWidth="1"/>
    <col min="3077" max="3077" width="16.42578125" style="140" customWidth="1"/>
    <col min="3078" max="3078" width="18.5703125" style="140" customWidth="1"/>
    <col min="3079" max="3079" width="20.5703125" style="140" customWidth="1"/>
    <col min="3080" max="3080" width="26.140625" style="140" customWidth="1"/>
    <col min="3081" max="3081" width="15.5703125" style="140" customWidth="1"/>
    <col min="3082" max="3082" width="19.42578125" style="140" customWidth="1"/>
    <col min="3083" max="3327" width="9.140625" style="140"/>
    <col min="3328" max="3328" width="25" style="140" customWidth="1"/>
    <col min="3329" max="3329" width="22.140625" style="140" customWidth="1"/>
    <col min="3330" max="3331" width="22.28515625" style="140" customWidth="1"/>
    <col min="3332" max="3332" width="3.85546875" style="140" customWidth="1"/>
    <col min="3333" max="3333" width="16.42578125" style="140" customWidth="1"/>
    <col min="3334" max="3334" width="18.5703125" style="140" customWidth="1"/>
    <col min="3335" max="3335" width="20.5703125" style="140" customWidth="1"/>
    <col min="3336" max="3336" width="26.140625" style="140" customWidth="1"/>
    <col min="3337" max="3337" width="15.5703125" style="140" customWidth="1"/>
    <col min="3338" max="3338" width="19.42578125" style="140" customWidth="1"/>
    <col min="3339" max="3583" width="9.140625" style="140"/>
    <col min="3584" max="3584" width="25" style="140" customWidth="1"/>
    <col min="3585" max="3585" width="22.140625" style="140" customWidth="1"/>
    <col min="3586" max="3587" width="22.28515625" style="140" customWidth="1"/>
    <col min="3588" max="3588" width="3.85546875" style="140" customWidth="1"/>
    <col min="3589" max="3589" width="16.42578125" style="140" customWidth="1"/>
    <col min="3590" max="3590" width="18.5703125" style="140" customWidth="1"/>
    <col min="3591" max="3591" width="20.5703125" style="140" customWidth="1"/>
    <col min="3592" max="3592" width="26.140625" style="140" customWidth="1"/>
    <col min="3593" max="3593" width="15.5703125" style="140" customWidth="1"/>
    <col min="3594" max="3594" width="19.42578125" style="140" customWidth="1"/>
    <col min="3595" max="3839" width="9.140625" style="140"/>
    <col min="3840" max="3840" width="25" style="140" customWidth="1"/>
    <col min="3841" max="3841" width="22.140625" style="140" customWidth="1"/>
    <col min="3842" max="3843" width="22.28515625" style="140" customWidth="1"/>
    <col min="3844" max="3844" width="3.85546875" style="140" customWidth="1"/>
    <col min="3845" max="3845" width="16.42578125" style="140" customWidth="1"/>
    <col min="3846" max="3846" width="18.5703125" style="140" customWidth="1"/>
    <col min="3847" max="3847" width="20.5703125" style="140" customWidth="1"/>
    <col min="3848" max="3848" width="26.140625" style="140" customWidth="1"/>
    <col min="3849" max="3849" width="15.5703125" style="140" customWidth="1"/>
    <col min="3850" max="3850" width="19.42578125" style="140" customWidth="1"/>
    <col min="3851" max="4095" width="9.140625" style="140"/>
    <col min="4096" max="4096" width="25" style="140" customWidth="1"/>
    <col min="4097" max="4097" width="22.140625" style="140" customWidth="1"/>
    <col min="4098" max="4099" width="22.28515625" style="140" customWidth="1"/>
    <col min="4100" max="4100" width="3.85546875" style="140" customWidth="1"/>
    <col min="4101" max="4101" width="16.42578125" style="140" customWidth="1"/>
    <col min="4102" max="4102" width="18.5703125" style="140" customWidth="1"/>
    <col min="4103" max="4103" width="20.5703125" style="140" customWidth="1"/>
    <col min="4104" max="4104" width="26.140625" style="140" customWidth="1"/>
    <col min="4105" max="4105" width="15.5703125" style="140" customWidth="1"/>
    <col min="4106" max="4106" width="19.42578125" style="140" customWidth="1"/>
    <col min="4107" max="4351" width="9.140625" style="140"/>
    <col min="4352" max="4352" width="25" style="140" customWidth="1"/>
    <col min="4353" max="4353" width="22.140625" style="140" customWidth="1"/>
    <col min="4354" max="4355" width="22.28515625" style="140" customWidth="1"/>
    <col min="4356" max="4356" width="3.85546875" style="140" customWidth="1"/>
    <col min="4357" max="4357" width="16.42578125" style="140" customWidth="1"/>
    <col min="4358" max="4358" width="18.5703125" style="140" customWidth="1"/>
    <col min="4359" max="4359" width="20.5703125" style="140" customWidth="1"/>
    <col min="4360" max="4360" width="26.140625" style="140" customWidth="1"/>
    <col min="4361" max="4361" width="15.5703125" style="140" customWidth="1"/>
    <col min="4362" max="4362" width="19.42578125" style="140" customWidth="1"/>
    <col min="4363" max="4607" width="9.140625" style="140"/>
    <col min="4608" max="4608" width="25" style="140" customWidth="1"/>
    <col min="4609" max="4609" width="22.140625" style="140" customWidth="1"/>
    <col min="4610" max="4611" width="22.28515625" style="140" customWidth="1"/>
    <col min="4612" max="4612" width="3.85546875" style="140" customWidth="1"/>
    <col min="4613" max="4613" width="16.42578125" style="140" customWidth="1"/>
    <col min="4614" max="4614" width="18.5703125" style="140" customWidth="1"/>
    <col min="4615" max="4615" width="20.5703125" style="140" customWidth="1"/>
    <col min="4616" max="4616" width="26.140625" style="140" customWidth="1"/>
    <col min="4617" max="4617" width="15.5703125" style="140" customWidth="1"/>
    <col min="4618" max="4618" width="19.42578125" style="140" customWidth="1"/>
    <col min="4619" max="4863" width="9.140625" style="140"/>
    <col min="4864" max="4864" width="25" style="140" customWidth="1"/>
    <col min="4865" max="4865" width="22.140625" style="140" customWidth="1"/>
    <col min="4866" max="4867" width="22.28515625" style="140" customWidth="1"/>
    <col min="4868" max="4868" width="3.85546875" style="140" customWidth="1"/>
    <col min="4869" max="4869" width="16.42578125" style="140" customWidth="1"/>
    <col min="4870" max="4870" width="18.5703125" style="140" customWidth="1"/>
    <col min="4871" max="4871" width="20.5703125" style="140" customWidth="1"/>
    <col min="4872" max="4872" width="26.140625" style="140" customWidth="1"/>
    <col min="4873" max="4873" width="15.5703125" style="140" customWidth="1"/>
    <col min="4874" max="4874" width="19.42578125" style="140" customWidth="1"/>
    <col min="4875" max="5119" width="9.140625" style="140"/>
    <col min="5120" max="5120" width="25" style="140" customWidth="1"/>
    <col min="5121" max="5121" width="22.140625" style="140" customWidth="1"/>
    <col min="5122" max="5123" width="22.28515625" style="140" customWidth="1"/>
    <col min="5124" max="5124" width="3.85546875" style="140" customWidth="1"/>
    <col min="5125" max="5125" width="16.42578125" style="140" customWidth="1"/>
    <col min="5126" max="5126" width="18.5703125" style="140" customWidth="1"/>
    <col min="5127" max="5127" width="20.5703125" style="140" customWidth="1"/>
    <col min="5128" max="5128" width="26.140625" style="140" customWidth="1"/>
    <col min="5129" max="5129" width="15.5703125" style="140" customWidth="1"/>
    <col min="5130" max="5130" width="19.42578125" style="140" customWidth="1"/>
    <col min="5131" max="5375" width="9.140625" style="140"/>
    <col min="5376" max="5376" width="25" style="140" customWidth="1"/>
    <col min="5377" max="5377" width="22.140625" style="140" customWidth="1"/>
    <col min="5378" max="5379" width="22.28515625" style="140" customWidth="1"/>
    <col min="5380" max="5380" width="3.85546875" style="140" customWidth="1"/>
    <col min="5381" max="5381" width="16.42578125" style="140" customWidth="1"/>
    <col min="5382" max="5382" width="18.5703125" style="140" customWidth="1"/>
    <col min="5383" max="5383" width="20.5703125" style="140" customWidth="1"/>
    <col min="5384" max="5384" width="26.140625" style="140" customWidth="1"/>
    <col min="5385" max="5385" width="15.5703125" style="140" customWidth="1"/>
    <col min="5386" max="5386" width="19.42578125" style="140" customWidth="1"/>
    <col min="5387" max="5631" width="9.140625" style="140"/>
    <col min="5632" max="5632" width="25" style="140" customWidth="1"/>
    <col min="5633" max="5633" width="22.140625" style="140" customWidth="1"/>
    <col min="5634" max="5635" width="22.28515625" style="140" customWidth="1"/>
    <col min="5636" max="5636" width="3.85546875" style="140" customWidth="1"/>
    <col min="5637" max="5637" width="16.42578125" style="140" customWidth="1"/>
    <col min="5638" max="5638" width="18.5703125" style="140" customWidth="1"/>
    <col min="5639" max="5639" width="20.5703125" style="140" customWidth="1"/>
    <col min="5640" max="5640" width="26.140625" style="140" customWidth="1"/>
    <col min="5641" max="5641" width="15.5703125" style="140" customWidth="1"/>
    <col min="5642" max="5642" width="19.42578125" style="140" customWidth="1"/>
    <col min="5643" max="5887" width="9.140625" style="140"/>
    <col min="5888" max="5888" width="25" style="140" customWidth="1"/>
    <col min="5889" max="5889" width="22.140625" style="140" customWidth="1"/>
    <col min="5890" max="5891" width="22.28515625" style="140" customWidth="1"/>
    <col min="5892" max="5892" width="3.85546875" style="140" customWidth="1"/>
    <col min="5893" max="5893" width="16.42578125" style="140" customWidth="1"/>
    <col min="5894" max="5894" width="18.5703125" style="140" customWidth="1"/>
    <col min="5895" max="5895" width="20.5703125" style="140" customWidth="1"/>
    <col min="5896" max="5896" width="26.140625" style="140" customWidth="1"/>
    <col min="5897" max="5897" width="15.5703125" style="140" customWidth="1"/>
    <col min="5898" max="5898" width="19.42578125" style="140" customWidth="1"/>
    <col min="5899" max="6143" width="9.140625" style="140"/>
    <col min="6144" max="6144" width="25" style="140" customWidth="1"/>
    <col min="6145" max="6145" width="22.140625" style="140" customWidth="1"/>
    <col min="6146" max="6147" width="22.28515625" style="140" customWidth="1"/>
    <col min="6148" max="6148" width="3.85546875" style="140" customWidth="1"/>
    <col min="6149" max="6149" width="16.42578125" style="140" customWidth="1"/>
    <col min="6150" max="6150" width="18.5703125" style="140" customWidth="1"/>
    <col min="6151" max="6151" width="20.5703125" style="140" customWidth="1"/>
    <col min="6152" max="6152" width="26.140625" style="140" customWidth="1"/>
    <col min="6153" max="6153" width="15.5703125" style="140" customWidth="1"/>
    <col min="6154" max="6154" width="19.42578125" style="140" customWidth="1"/>
    <col min="6155" max="6399" width="9.140625" style="140"/>
    <col min="6400" max="6400" width="25" style="140" customWidth="1"/>
    <col min="6401" max="6401" width="22.140625" style="140" customWidth="1"/>
    <col min="6402" max="6403" width="22.28515625" style="140" customWidth="1"/>
    <col min="6404" max="6404" width="3.85546875" style="140" customWidth="1"/>
    <col min="6405" max="6405" width="16.42578125" style="140" customWidth="1"/>
    <col min="6406" max="6406" width="18.5703125" style="140" customWidth="1"/>
    <col min="6407" max="6407" width="20.5703125" style="140" customWidth="1"/>
    <col min="6408" max="6408" width="26.140625" style="140" customWidth="1"/>
    <col min="6409" max="6409" width="15.5703125" style="140" customWidth="1"/>
    <col min="6410" max="6410" width="19.42578125" style="140" customWidth="1"/>
    <col min="6411" max="6655" width="9.140625" style="140"/>
    <col min="6656" max="6656" width="25" style="140" customWidth="1"/>
    <col min="6657" max="6657" width="22.140625" style="140" customWidth="1"/>
    <col min="6658" max="6659" width="22.28515625" style="140" customWidth="1"/>
    <col min="6660" max="6660" width="3.85546875" style="140" customWidth="1"/>
    <col min="6661" max="6661" width="16.42578125" style="140" customWidth="1"/>
    <col min="6662" max="6662" width="18.5703125" style="140" customWidth="1"/>
    <col min="6663" max="6663" width="20.5703125" style="140" customWidth="1"/>
    <col min="6664" max="6664" width="26.140625" style="140" customWidth="1"/>
    <col min="6665" max="6665" width="15.5703125" style="140" customWidth="1"/>
    <col min="6666" max="6666" width="19.42578125" style="140" customWidth="1"/>
    <col min="6667" max="6911" width="9.140625" style="140"/>
    <col min="6912" max="6912" width="25" style="140" customWidth="1"/>
    <col min="6913" max="6913" width="22.140625" style="140" customWidth="1"/>
    <col min="6914" max="6915" width="22.28515625" style="140" customWidth="1"/>
    <col min="6916" max="6916" width="3.85546875" style="140" customWidth="1"/>
    <col min="6917" max="6917" width="16.42578125" style="140" customWidth="1"/>
    <col min="6918" max="6918" width="18.5703125" style="140" customWidth="1"/>
    <col min="6919" max="6919" width="20.5703125" style="140" customWidth="1"/>
    <col min="6920" max="6920" width="26.140625" style="140" customWidth="1"/>
    <col min="6921" max="6921" width="15.5703125" style="140" customWidth="1"/>
    <col min="6922" max="6922" width="19.42578125" style="140" customWidth="1"/>
    <col min="6923" max="7167" width="9.140625" style="140"/>
    <col min="7168" max="7168" width="25" style="140" customWidth="1"/>
    <col min="7169" max="7169" width="22.140625" style="140" customWidth="1"/>
    <col min="7170" max="7171" width="22.28515625" style="140" customWidth="1"/>
    <col min="7172" max="7172" width="3.85546875" style="140" customWidth="1"/>
    <col min="7173" max="7173" width="16.42578125" style="140" customWidth="1"/>
    <col min="7174" max="7174" width="18.5703125" style="140" customWidth="1"/>
    <col min="7175" max="7175" width="20.5703125" style="140" customWidth="1"/>
    <col min="7176" max="7176" width="26.140625" style="140" customWidth="1"/>
    <col min="7177" max="7177" width="15.5703125" style="140" customWidth="1"/>
    <col min="7178" max="7178" width="19.42578125" style="140" customWidth="1"/>
    <col min="7179" max="7423" width="9.140625" style="140"/>
    <col min="7424" max="7424" width="25" style="140" customWidth="1"/>
    <col min="7425" max="7425" width="22.140625" style="140" customWidth="1"/>
    <col min="7426" max="7427" width="22.28515625" style="140" customWidth="1"/>
    <col min="7428" max="7428" width="3.85546875" style="140" customWidth="1"/>
    <col min="7429" max="7429" width="16.42578125" style="140" customWidth="1"/>
    <col min="7430" max="7430" width="18.5703125" style="140" customWidth="1"/>
    <col min="7431" max="7431" width="20.5703125" style="140" customWidth="1"/>
    <col min="7432" max="7432" width="26.140625" style="140" customWidth="1"/>
    <col min="7433" max="7433" width="15.5703125" style="140" customWidth="1"/>
    <col min="7434" max="7434" width="19.42578125" style="140" customWidth="1"/>
    <col min="7435" max="7679" width="9.140625" style="140"/>
    <col min="7680" max="7680" width="25" style="140" customWidth="1"/>
    <col min="7681" max="7681" width="22.140625" style="140" customWidth="1"/>
    <col min="7682" max="7683" width="22.28515625" style="140" customWidth="1"/>
    <col min="7684" max="7684" width="3.85546875" style="140" customWidth="1"/>
    <col min="7685" max="7685" width="16.42578125" style="140" customWidth="1"/>
    <col min="7686" max="7686" width="18.5703125" style="140" customWidth="1"/>
    <col min="7687" max="7687" width="20.5703125" style="140" customWidth="1"/>
    <col min="7688" max="7688" width="26.140625" style="140" customWidth="1"/>
    <col min="7689" max="7689" width="15.5703125" style="140" customWidth="1"/>
    <col min="7690" max="7690" width="19.42578125" style="140" customWidth="1"/>
    <col min="7691" max="7935" width="9.140625" style="140"/>
    <col min="7936" max="7936" width="25" style="140" customWidth="1"/>
    <col min="7937" max="7937" width="22.140625" style="140" customWidth="1"/>
    <col min="7938" max="7939" width="22.28515625" style="140" customWidth="1"/>
    <col min="7940" max="7940" width="3.85546875" style="140" customWidth="1"/>
    <col min="7941" max="7941" width="16.42578125" style="140" customWidth="1"/>
    <col min="7942" max="7942" width="18.5703125" style="140" customWidth="1"/>
    <col min="7943" max="7943" width="20.5703125" style="140" customWidth="1"/>
    <col min="7944" max="7944" width="26.140625" style="140" customWidth="1"/>
    <col min="7945" max="7945" width="15.5703125" style="140" customWidth="1"/>
    <col min="7946" max="7946" width="19.42578125" style="140" customWidth="1"/>
    <col min="7947" max="8191" width="9.140625" style="140"/>
    <col min="8192" max="8192" width="25" style="140" customWidth="1"/>
    <col min="8193" max="8193" width="22.140625" style="140" customWidth="1"/>
    <col min="8194" max="8195" width="22.28515625" style="140" customWidth="1"/>
    <col min="8196" max="8196" width="3.85546875" style="140" customWidth="1"/>
    <col min="8197" max="8197" width="16.42578125" style="140" customWidth="1"/>
    <col min="8198" max="8198" width="18.5703125" style="140" customWidth="1"/>
    <col min="8199" max="8199" width="20.5703125" style="140" customWidth="1"/>
    <col min="8200" max="8200" width="26.140625" style="140" customWidth="1"/>
    <col min="8201" max="8201" width="15.5703125" style="140" customWidth="1"/>
    <col min="8202" max="8202" width="19.42578125" style="140" customWidth="1"/>
    <col min="8203" max="8447" width="9.140625" style="140"/>
    <col min="8448" max="8448" width="25" style="140" customWidth="1"/>
    <col min="8449" max="8449" width="22.140625" style="140" customWidth="1"/>
    <col min="8450" max="8451" width="22.28515625" style="140" customWidth="1"/>
    <col min="8452" max="8452" width="3.85546875" style="140" customWidth="1"/>
    <col min="8453" max="8453" width="16.42578125" style="140" customWidth="1"/>
    <col min="8454" max="8454" width="18.5703125" style="140" customWidth="1"/>
    <col min="8455" max="8455" width="20.5703125" style="140" customWidth="1"/>
    <col min="8456" max="8456" width="26.140625" style="140" customWidth="1"/>
    <col min="8457" max="8457" width="15.5703125" style="140" customWidth="1"/>
    <col min="8458" max="8458" width="19.42578125" style="140" customWidth="1"/>
    <col min="8459" max="8703" width="9.140625" style="140"/>
    <col min="8704" max="8704" width="25" style="140" customWidth="1"/>
    <col min="8705" max="8705" width="22.140625" style="140" customWidth="1"/>
    <col min="8706" max="8707" width="22.28515625" style="140" customWidth="1"/>
    <col min="8708" max="8708" width="3.85546875" style="140" customWidth="1"/>
    <col min="8709" max="8709" width="16.42578125" style="140" customWidth="1"/>
    <col min="8710" max="8710" width="18.5703125" style="140" customWidth="1"/>
    <col min="8711" max="8711" width="20.5703125" style="140" customWidth="1"/>
    <col min="8712" max="8712" width="26.140625" style="140" customWidth="1"/>
    <col min="8713" max="8713" width="15.5703125" style="140" customWidth="1"/>
    <col min="8714" max="8714" width="19.42578125" style="140" customWidth="1"/>
    <col min="8715" max="8959" width="9.140625" style="140"/>
    <col min="8960" max="8960" width="25" style="140" customWidth="1"/>
    <col min="8961" max="8961" width="22.140625" style="140" customWidth="1"/>
    <col min="8962" max="8963" width="22.28515625" style="140" customWidth="1"/>
    <col min="8964" max="8964" width="3.85546875" style="140" customWidth="1"/>
    <col min="8965" max="8965" width="16.42578125" style="140" customWidth="1"/>
    <col min="8966" max="8966" width="18.5703125" style="140" customWidth="1"/>
    <col min="8967" max="8967" width="20.5703125" style="140" customWidth="1"/>
    <col min="8968" max="8968" width="26.140625" style="140" customWidth="1"/>
    <col min="8969" max="8969" width="15.5703125" style="140" customWidth="1"/>
    <col min="8970" max="8970" width="19.42578125" style="140" customWidth="1"/>
    <col min="8971" max="9215" width="9.140625" style="140"/>
    <col min="9216" max="9216" width="25" style="140" customWidth="1"/>
    <col min="9217" max="9217" width="22.140625" style="140" customWidth="1"/>
    <col min="9218" max="9219" width="22.28515625" style="140" customWidth="1"/>
    <col min="9220" max="9220" width="3.85546875" style="140" customWidth="1"/>
    <col min="9221" max="9221" width="16.42578125" style="140" customWidth="1"/>
    <col min="9222" max="9222" width="18.5703125" style="140" customWidth="1"/>
    <col min="9223" max="9223" width="20.5703125" style="140" customWidth="1"/>
    <col min="9224" max="9224" width="26.140625" style="140" customWidth="1"/>
    <col min="9225" max="9225" width="15.5703125" style="140" customWidth="1"/>
    <col min="9226" max="9226" width="19.42578125" style="140" customWidth="1"/>
    <col min="9227" max="9471" width="9.140625" style="140"/>
    <col min="9472" max="9472" width="25" style="140" customWidth="1"/>
    <col min="9473" max="9473" width="22.140625" style="140" customWidth="1"/>
    <col min="9474" max="9475" width="22.28515625" style="140" customWidth="1"/>
    <col min="9476" max="9476" width="3.85546875" style="140" customWidth="1"/>
    <col min="9477" max="9477" width="16.42578125" style="140" customWidth="1"/>
    <col min="9478" max="9478" width="18.5703125" style="140" customWidth="1"/>
    <col min="9479" max="9479" width="20.5703125" style="140" customWidth="1"/>
    <col min="9480" max="9480" width="26.140625" style="140" customWidth="1"/>
    <col min="9481" max="9481" width="15.5703125" style="140" customWidth="1"/>
    <col min="9482" max="9482" width="19.42578125" style="140" customWidth="1"/>
    <col min="9483" max="9727" width="9.140625" style="140"/>
    <col min="9728" max="9728" width="25" style="140" customWidth="1"/>
    <col min="9729" max="9729" width="22.140625" style="140" customWidth="1"/>
    <col min="9730" max="9731" width="22.28515625" style="140" customWidth="1"/>
    <col min="9732" max="9732" width="3.85546875" style="140" customWidth="1"/>
    <col min="9733" max="9733" width="16.42578125" style="140" customWidth="1"/>
    <col min="9734" max="9734" width="18.5703125" style="140" customWidth="1"/>
    <col min="9735" max="9735" width="20.5703125" style="140" customWidth="1"/>
    <col min="9736" max="9736" width="26.140625" style="140" customWidth="1"/>
    <col min="9737" max="9737" width="15.5703125" style="140" customWidth="1"/>
    <col min="9738" max="9738" width="19.42578125" style="140" customWidth="1"/>
    <col min="9739" max="9983" width="9.140625" style="140"/>
    <col min="9984" max="9984" width="25" style="140" customWidth="1"/>
    <col min="9985" max="9985" width="22.140625" style="140" customWidth="1"/>
    <col min="9986" max="9987" width="22.28515625" style="140" customWidth="1"/>
    <col min="9988" max="9988" width="3.85546875" style="140" customWidth="1"/>
    <col min="9989" max="9989" width="16.42578125" style="140" customWidth="1"/>
    <col min="9990" max="9990" width="18.5703125" style="140" customWidth="1"/>
    <col min="9991" max="9991" width="20.5703125" style="140" customWidth="1"/>
    <col min="9992" max="9992" width="26.140625" style="140" customWidth="1"/>
    <col min="9993" max="9993" width="15.5703125" style="140" customWidth="1"/>
    <col min="9994" max="9994" width="19.42578125" style="140" customWidth="1"/>
    <col min="9995" max="10239" width="9.140625" style="140"/>
    <col min="10240" max="10240" width="25" style="140" customWidth="1"/>
    <col min="10241" max="10241" width="22.140625" style="140" customWidth="1"/>
    <col min="10242" max="10243" width="22.28515625" style="140" customWidth="1"/>
    <col min="10244" max="10244" width="3.85546875" style="140" customWidth="1"/>
    <col min="10245" max="10245" width="16.42578125" style="140" customWidth="1"/>
    <col min="10246" max="10246" width="18.5703125" style="140" customWidth="1"/>
    <col min="10247" max="10247" width="20.5703125" style="140" customWidth="1"/>
    <col min="10248" max="10248" width="26.140625" style="140" customWidth="1"/>
    <col min="10249" max="10249" width="15.5703125" style="140" customWidth="1"/>
    <col min="10250" max="10250" width="19.42578125" style="140" customWidth="1"/>
    <col min="10251" max="10495" width="9.140625" style="140"/>
    <col min="10496" max="10496" width="25" style="140" customWidth="1"/>
    <col min="10497" max="10497" width="22.140625" style="140" customWidth="1"/>
    <col min="10498" max="10499" width="22.28515625" style="140" customWidth="1"/>
    <col min="10500" max="10500" width="3.85546875" style="140" customWidth="1"/>
    <col min="10501" max="10501" width="16.42578125" style="140" customWidth="1"/>
    <col min="10502" max="10502" width="18.5703125" style="140" customWidth="1"/>
    <col min="10503" max="10503" width="20.5703125" style="140" customWidth="1"/>
    <col min="10504" max="10504" width="26.140625" style="140" customWidth="1"/>
    <col min="10505" max="10505" width="15.5703125" style="140" customWidth="1"/>
    <col min="10506" max="10506" width="19.42578125" style="140" customWidth="1"/>
    <col min="10507" max="10751" width="9.140625" style="140"/>
    <col min="10752" max="10752" width="25" style="140" customWidth="1"/>
    <col min="10753" max="10753" width="22.140625" style="140" customWidth="1"/>
    <col min="10754" max="10755" width="22.28515625" style="140" customWidth="1"/>
    <col min="10756" max="10756" width="3.85546875" style="140" customWidth="1"/>
    <col min="10757" max="10757" width="16.42578125" style="140" customWidth="1"/>
    <col min="10758" max="10758" width="18.5703125" style="140" customWidth="1"/>
    <col min="10759" max="10759" width="20.5703125" style="140" customWidth="1"/>
    <col min="10760" max="10760" width="26.140625" style="140" customWidth="1"/>
    <col min="10761" max="10761" width="15.5703125" style="140" customWidth="1"/>
    <col min="10762" max="10762" width="19.42578125" style="140" customWidth="1"/>
    <col min="10763" max="11007" width="9.140625" style="140"/>
    <col min="11008" max="11008" width="25" style="140" customWidth="1"/>
    <col min="11009" max="11009" width="22.140625" style="140" customWidth="1"/>
    <col min="11010" max="11011" width="22.28515625" style="140" customWidth="1"/>
    <col min="11012" max="11012" width="3.85546875" style="140" customWidth="1"/>
    <col min="11013" max="11013" width="16.42578125" style="140" customWidth="1"/>
    <col min="11014" max="11014" width="18.5703125" style="140" customWidth="1"/>
    <col min="11015" max="11015" width="20.5703125" style="140" customWidth="1"/>
    <col min="11016" max="11016" width="26.140625" style="140" customWidth="1"/>
    <col min="11017" max="11017" width="15.5703125" style="140" customWidth="1"/>
    <col min="11018" max="11018" width="19.42578125" style="140" customWidth="1"/>
    <col min="11019" max="11263" width="9.140625" style="140"/>
    <col min="11264" max="11264" width="25" style="140" customWidth="1"/>
    <col min="11265" max="11265" width="22.140625" style="140" customWidth="1"/>
    <col min="11266" max="11267" width="22.28515625" style="140" customWidth="1"/>
    <col min="11268" max="11268" width="3.85546875" style="140" customWidth="1"/>
    <col min="11269" max="11269" width="16.42578125" style="140" customWidth="1"/>
    <col min="11270" max="11270" width="18.5703125" style="140" customWidth="1"/>
    <col min="11271" max="11271" width="20.5703125" style="140" customWidth="1"/>
    <col min="11272" max="11272" width="26.140625" style="140" customWidth="1"/>
    <col min="11273" max="11273" width="15.5703125" style="140" customWidth="1"/>
    <col min="11274" max="11274" width="19.42578125" style="140" customWidth="1"/>
    <col min="11275" max="11519" width="9.140625" style="140"/>
    <col min="11520" max="11520" width="25" style="140" customWidth="1"/>
    <col min="11521" max="11521" width="22.140625" style="140" customWidth="1"/>
    <col min="11522" max="11523" width="22.28515625" style="140" customWidth="1"/>
    <col min="11524" max="11524" width="3.85546875" style="140" customWidth="1"/>
    <col min="11525" max="11525" width="16.42578125" style="140" customWidth="1"/>
    <col min="11526" max="11526" width="18.5703125" style="140" customWidth="1"/>
    <col min="11527" max="11527" width="20.5703125" style="140" customWidth="1"/>
    <col min="11528" max="11528" width="26.140625" style="140" customWidth="1"/>
    <col min="11529" max="11529" width="15.5703125" style="140" customWidth="1"/>
    <col min="11530" max="11530" width="19.42578125" style="140" customWidth="1"/>
    <col min="11531" max="11775" width="9.140625" style="140"/>
    <col min="11776" max="11776" width="25" style="140" customWidth="1"/>
    <col min="11777" max="11777" width="22.140625" style="140" customWidth="1"/>
    <col min="11778" max="11779" width="22.28515625" style="140" customWidth="1"/>
    <col min="11780" max="11780" width="3.85546875" style="140" customWidth="1"/>
    <col min="11781" max="11781" width="16.42578125" style="140" customWidth="1"/>
    <col min="11782" max="11782" width="18.5703125" style="140" customWidth="1"/>
    <col min="11783" max="11783" width="20.5703125" style="140" customWidth="1"/>
    <col min="11784" max="11784" width="26.140625" style="140" customWidth="1"/>
    <col min="11785" max="11785" width="15.5703125" style="140" customWidth="1"/>
    <col min="11786" max="11786" width="19.42578125" style="140" customWidth="1"/>
    <col min="11787" max="12031" width="9.140625" style="140"/>
    <col min="12032" max="12032" width="25" style="140" customWidth="1"/>
    <col min="12033" max="12033" width="22.140625" style="140" customWidth="1"/>
    <col min="12034" max="12035" width="22.28515625" style="140" customWidth="1"/>
    <col min="12036" max="12036" width="3.85546875" style="140" customWidth="1"/>
    <col min="12037" max="12037" width="16.42578125" style="140" customWidth="1"/>
    <col min="12038" max="12038" width="18.5703125" style="140" customWidth="1"/>
    <col min="12039" max="12039" width="20.5703125" style="140" customWidth="1"/>
    <col min="12040" max="12040" width="26.140625" style="140" customWidth="1"/>
    <col min="12041" max="12041" width="15.5703125" style="140" customWidth="1"/>
    <col min="12042" max="12042" width="19.42578125" style="140" customWidth="1"/>
    <col min="12043" max="12287" width="9.140625" style="140"/>
    <col min="12288" max="12288" width="25" style="140" customWidth="1"/>
    <col min="12289" max="12289" width="22.140625" style="140" customWidth="1"/>
    <col min="12290" max="12291" width="22.28515625" style="140" customWidth="1"/>
    <col min="12292" max="12292" width="3.85546875" style="140" customWidth="1"/>
    <col min="12293" max="12293" width="16.42578125" style="140" customWidth="1"/>
    <col min="12294" max="12294" width="18.5703125" style="140" customWidth="1"/>
    <col min="12295" max="12295" width="20.5703125" style="140" customWidth="1"/>
    <col min="12296" max="12296" width="26.140625" style="140" customWidth="1"/>
    <col min="12297" max="12297" width="15.5703125" style="140" customWidth="1"/>
    <col min="12298" max="12298" width="19.42578125" style="140" customWidth="1"/>
    <col min="12299" max="12543" width="9.140625" style="140"/>
    <col min="12544" max="12544" width="25" style="140" customWidth="1"/>
    <col min="12545" max="12545" width="22.140625" style="140" customWidth="1"/>
    <col min="12546" max="12547" width="22.28515625" style="140" customWidth="1"/>
    <col min="12548" max="12548" width="3.85546875" style="140" customWidth="1"/>
    <col min="12549" max="12549" width="16.42578125" style="140" customWidth="1"/>
    <col min="12550" max="12550" width="18.5703125" style="140" customWidth="1"/>
    <col min="12551" max="12551" width="20.5703125" style="140" customWidth="1"/>
    <col min="12552" max="12552" width="26.140625" style="140" customWidth="1"/>
    <col min="12553" max="12553" width="15.5703125" style="140" customWidth="1"/>
    <col min="12554" max="12554" width="19.42578125" style="140" customWidth="1"/>
    <col min="12555" max="12799" width="9.140625" style="140"/>
    <col min="12800" max="12800" width="25" style="140" customWidth="1"/>
    <col min="12801" max="12801" width="22.140625" style="140" customWidth="1"/>
    <col min="12802" max="12803" width="22.28515625" style="140" customWidth="1"/>
    <col min="12804" max="12804" width="3.85546875" style="140" customWidth="1"/>
    <col min="12805" max="12805" width="16.42578125" style="140" customWidth="1"/>
    <col min="12806" max="12806" width="18.5703125" style="140" customWidth="1"/>
    <col min="12807" max="12807" width="20.5703125" style="140" customWidth="1"/>
    <col min="12808" max="12808" width="26.140625" style="140" customWidth="1"/>
    <col min="12809" max="12809" width="15.5703125" style="140" customWidth="1"/>
    <col min="12810" max="12810" width="19.42578125" style="140" customWidth="1"/>
    <col min="12811" max="13055" width="9.140625" style="140"/>
    <col min="13056" max="13056" width="25" style="140" customWidth="1"/>
    <col min="13057" max="13057" width="22.140625" style="140" customWidth="1"/>
    <col min="13058" max="13059" width="22.28515625" style="140" customWidth="1"/>
    <col min="13060" max="13060" width="3.85546875" style="140" customWidth="1"/>
    <col min="13061" max="13061" width="16.42578125" style="140" customWidth="1"/>
    <col min="13062" max="13062" width="18.5703125" style="140" customWidth="1"/>
    <col min="13063" max="13063" width="20.5703125" style="140" customWidth="1"/>
    <col min="13064" max="13064" width="26.140625" style="140" customWidth="1"/>
    <col min="13065" max="13065" width="15.5703125" style="140" customWidth="1"/>
    <col min="13066" max="13066" width="19.42578125" style="140" customWidth="1"/>
    <col min="13067" max="13311" width="9.140625" style="140"/>
    <col min="13312" max="13312" width="25" style="140" customWidth="1"/>
    <col min="13313" max="13313" width="22.140625" style="140" customWidth="1"/>
    <col min="13314" max="13315" width="22.28515625" style="140" customWidth="1"/>
    <col min="13316" max="13316" width="3.85546875" style="140" customWidth="1"/>
    <col min="13317" max="13317" width="16.42578125" style="140" customWidth="1"/>
    <col min="13318" max="13318" width="18.5703125" style="140" customWidth="1"/>
    <col min="13319" max="13319" width="20.5703125" style="140" customWidth="1"/>
    <col min="13320" max="13320" width="26.140625" style="140" customWidth="1"/>
    <col min="13321" max="13321" width="15.5703125" style="140" customWidth="1"/>
    <col min="13322" max="13322" width="19.42578125" style="140" customWidth="1"/>
    <col min="13323" max="13567" width="9.140625" style="140"/>
    <col min="13568" max="13568" width="25" style="140" customWidth="1"/>
    <col min="13569" max="13569" width="22.140625" style="140" customWidth="1"/>
    <col min="13570" max="13571" width="22.28515625" style="140" customWidth="1"/>
    <col min="13572" max="13572" width="3.85546875" style="140" customWidth="1"/>
    <col min="13573" max="13573" width="16.42578125" style="140" customWidth="1"/>
    <col min="13574" max="13574" width="18.5703125" style="140" customWidth="1"/>
    <col min="13575" max="13575" width="20.5703125" style="140" customWidth="1"/>
    <col min="13576" max="13576" width="26.140625" style="140" customWidth="1"/>
    <col min="13577" max="13577" width="15.5703125" style="140" customWidth="1"/>
    <col min="13578" max="13578" width="19.42578125" style="140" customWidth="1"/>
    <col min="13579" max="13823" width="9.140625" style="140"/>
    <col min="13824" max="13824" width="25" style="140" customWidth="1"/>
    <col min="13825" max="13825" width="22.140625" style="140" customWidth="1"/>
    <col min="13826" max="13827" width="22.28515625" style="140" customWidth="1"/>
    <col min="13828" max="13828" width="3.85546875" style="140" customWidth="1"/>
    <col min="13829" max="13829" width="16.42578125" style="140" customWidth="1"/>
    <col min="13830" max="13830" width="18.5703125" style="140" customWidth="1"/>
    <col min="13831" max="13831" width="20.5703125" style="140" customWidth="1"/>
    <col min="13832" max="13832" width="26.140625" style="140" customWidth="1"/>
    <col min="13833" max="13833" width="15.5703125" style="140" customWidth="1"/>
    <col min="13834" max="13834" width="19.42578125" style="140" customWidth="1"/>
    <col min="13835" max="14079" width="9.140625" style="140"/>
    <col min="14080" max="14080" width="25" style="140" customWidth="1"/>
    <col min="14081" max="14081" width="22.140625" style="140" customWidth="1"/>
    <col min="14082" max="14083" width="22.28515625" style="140" customWidth="1"/>
    <col min="14084" max="14084" width="3.85546875" style="140" customWidth="1"/>
    <col min="14085" max="14085" width="16.42578125" style="140" customWidth="1"/>
    <col min="14086" max="14086" width="18.5703125" style="140" customWidth="1"/>
    <col min="14087" max="14087" width="20.5703125" style="140" customWidth="1"/>
    <col min="14088" max="14088" width="26.140625" style="140" customWidth="1"/>
    <col min="14089" max="14089" width="15.5703125" style="140" customWidth="1"/>
    <col min="14090" max="14090" width="19.42578125" style="140" customWidth="1"/>
    <col min="14091" max="14335" width="9.140625" style="140"/>
    <col min="14336" max="14336" width="25" style="140" customWidth="1"/>
    <col min="14337" max="14337" width="22.140625" style="140" customWidth="1"/>
    <col min="14338" max="14339" width="22.28515625" style="140" customWidth="1"/>
    <col min="14340" max="14340" width="3.85546875" style="140" customWidth="1"/>
    <col min="14341" max="14341" width="16.42578125" style="140" customWidth="1"/>
    <col min="14342" max="14342" width="18.5703125" style="140" customWidth="1"/>
    <col min="14343" max="14343" width="20.5703125" style="140" customWidth="1"/>
    <col min="14344" max="14344" width="26.140625" style="140" customWidth="1"/>
    <col min="14345" max="14345" width="15.5703125" style="140" customWidth="1"/>
    <col min="14346" max="14346" width="19.42578125" style="140" customWidth="1"/>
    <col min="14347" max="14591" width="9.140625" style="140"/>
    <col min="14592" max="14592" width="25" style="140" customWidth="1"/>
    <col min="14593" max="14593" width="22.140625" style="140" customWidth="1"/>
    <col min="14594" max="14595" width="22.28515625" style="140" customWidth="1"/>
    <col min="14596" max="14596" width="3.85546875" style="140" customWidth="1"/>
    <col min="14597" max="14597" width="16.42578125" style="140" customWidth="1"/>
    <col min="14598" max="14598" width="18.5703125" style="140" customWidth="1"/>
    <col min="14599" max="14599" width="20.5703125" style="140" customWidth="1"/>
    <col min="14600" max="14600" width="26.140625" style="140" customWidth="1"/>
    <col min="14601" max="14601" width="15.5703125" style="140" customWidth="1"/>
    <col min="14602" max="14602" width="19.42578125" style="140" customWidth="1"/>
    <col min="14603" max="14847" width="9.140625" style="140"/>
    <col min="14848" max="14848" width="25" style="140" customWidth="1"/>
    <col min="14849" max="14849" width="22.140625" style="140" customWidth="1"/>
    <col min="14850" max="14851" width="22.28515625" style="140" customWidth="1"/>
    <col min="14852" max="14852" width="3.85546875" style="140" customWidth="1"/>
    <col min="14853" max="14853" width="16.42578125" style="140" customWidth="1"/>
    <col min="14854" max="14854" width="18.5703125" style="140" customWidth="1"/>
    <col min="14855" max="14855" width="20.5703125" style="140" customWidth="1"/>
    <col min="14856" max="14856" width="26.140625" style="140" customWidth="1"/>
    <col min="14857" max="14857" width="15.5703125" style="140" customWidth="1"/>
    <col min="14858" max="14858" width="19.42578125" style="140" customWidth="1"/>
    <col min="14859" max="15103" width="9.140625" style="140"/>
    <col min="15104" max="15104" width="25" style="140" customWidth="1"/>
    <col min="15105" max="15105" width="22.140625" style="140" customWidth="1"/>
    <col min="15106" max="15107" width="22.28515625" style="140" customWidth="1"/>
    <col min="15108" max="15108" width="3.85546875" style="140" customWidth="1"/>
    <col min="15109" max="15109" width="16.42578125" style="140" customWidth="1"/>
    <col min="15110" max="15110" width="18.5703125" style="140" customWidth="1"/>
    <col min="15111" max="15111" width="20.5703125" style="140" customWidth="1"/>
    <col min="15112" max="15112" width="26.140625" style="140" customWidth="1"/>
    <col min="15113" max="15113" width="15.5703125" style="140" customWidth="1"/>
    <col min="15114" max="15114" width="19.42578125" style="140" customWidth="1"/>
    <col min="15115" max="15359" width="9.140625" style="140"/>
    <col min="15360" max="15360" width="25" style="140" customWidth="1"/>
    <col min="15361" max="15361" width="22.140625" style="140" customWidth="1"/>
    <col min="15362" max="15363" width="22.28515625" style="140" customWidth="1"/>
    <col min="15364" max="15364" width="3.85546875" style="140" customWidth="1"/>
    <col min="15365" max="15365" width="16.42578125" style="140" customWidth="1"/>
    <col min="15366" max="15366" width="18.5703125" style="140" customWidth="1"/>
    <col min="15367" max="15367" width="20.5703125" style="140" customWidth="1"/>
    <col min="15368" max="15368" width="26.140625" style="140" customWidth="1"/>
    <col min="15369" max="15369" width="15.5703125" style="140" customWidth="1"/>
    <col min="15370" max="15370" width="19.42578125" style="140" customWidth="1"/>
    <col min="15371" max="15615" width="9.140625" style="140"/>
    <col min="15616" max="15616" width="25" style="140" customWidth="1"/>
    <col min="15617" max="15617" width="22.140625" style="140" customWidth="1"/>
    <col min="15618" max="15619" width="22.28515625" style="140" customWidth="1"/>
    <col min="15620" max="15620" width="3.85546875" style="140" customWidth="1"/>
    <col min="15621" max="15621" width="16.42578125" style="140" customWidth="1"/>
    <col min="15622" max="15622" width="18.5703125" style="140" customWidth="1"/>
    <col min="15623" max="15623" width="20.5703125" style="140" customWidth="1"/>
    <col min="15624" max="15624" width="26.140625" style="140" customWidth="1"/>
    <col min="15625" max="15625" width="15.5703125" style="140" customWidth="1"/>
    <col min="15626" max="15626" width="19.42578125" style="140" customWidth="1"/>
    <col min="15627" max="15871" width="9.140625" style="140"/>
    <col min="15872" max="15872" width="25" style="140" customWidth="1"/>
    <col min="15873" max="15873" width="22.140625" style="140" customWidth="1"/>
    <col min="15874" max="15875" width="22.28515625" style="140" customWidth="1"/>
    <col min="15876" max="15876" width="3.85546875" style="140" customWidth="1"/>
    <col min="15877" max="15877" width="16.42578125" style="140" customWidth="1"/>
    <col min="15878" max="15878" width="18.5703125" style="140" customWidth="1"/>
    <col min="15879" max="15879" width="20.5703125" style="140" customWidth="1"/>
    <col min="15880" max="15880" width="26.140625" style="140" customWidth="1"/>
    <col min="15881" max="15881" width="15.5703125" style="140" customWidth="1"/>
    <col min="15882" max="15882" width="19.42578125" style="140" customWidth="1"/>
    <col min="15883" max="16127" width="9.140625" style="140"/>
    <col min="16128" max="16128" width="25" style="140" customWidth="1"/>
    <col min="16129" max="16129" width="22.140625" style="140" customWidth="1"/>
    <col min="16130" max="16131" width="22.28515625" style="140" customWidth="1"/>
    <col min="16132" max="16132" width="3.85546875" style="140" customWidth="1"/>
    <col min="16133" max="16133" width="16.42578125" style="140" customWidth="1"/>
    <col min="16134" max="16134" width="18.5703125" style="140" customWidth="1"/>
    <col min="16135" max="16135" width="20.5703125" style="140" customWidth="1"/>
    <col min="16136" max="16136" width="26.140625" style="140" customWidth="1"/>
    <col min="16137" max="16137" width="15.5703125" style="140" customWidth="1"/>
    <col min="16138" max="16138" width="19.42578125" style="140" customWidth="1"/>
    <col min="16139" max="16384" width="9.140625" style="140"/>
  </cols>
  <sheetData>
    <row r="1" spans="1:11" s="135" customFormat="1" ht="22.9" customHeight="1" x14ac:dyDescent="0.35">
      <c r="A1" s="1640" t="s">
        <v>1539</v>
      </c>
      <c r="B1" s="1640"/>
      <c r="C1" s="1640"/>
      <c r="D1" s="1640"/>
      <c r="E1" s="1640"/>
      <c r="F1" s="1640"/>
      <c r="G1" s="1640"/>
      <c r="H1" s="1640"/>
      <c r="I1" s="1640"/>
      <c r="J1" s="1640"/>
      <c r="K1" s="1640"/>
    </row>
    <row r="2" spans="1:11" s="135" customFormat="1" ht="22.9" customHeight="1" thickBot="1" x14ac:dyDescent="0.4">
      <c r="A2" s="1641" t="s">
        <v>2035</v>
      </c>
      <c r="B2" s="1641"/>
      <c r="C2" s="1641"/>
      <c r="D2" s="1641"/>
      <c r="E2" s="1641"/>
      <c r="F2" s="1641"/>
      <c r="G2" s="1641"/>
      <c r="H2" s="1641"/>
      <c r="I2" s="1641"/>
      <c r="J2" s="1641"/>
      <c r="K2" s="1641"/>
    </row>
    <row r="3" spans="1:11" s="787" customFormat="1" ht="75" customHeight="1" thickBot="1" x14ac:dyDescent="0.4">
      <c r="A3" s="994" t="s">
        <v>0</v>
      </c>
      <c r="B3" s="882" t="s">
        <v>1068</v>
      </c>
      <c r="C3" s="882" t="s">
        <v>1491</v>
      </c>
      <c r="D3" s="882" t="s">
        <v>1363</v>
      </c>
      <c r="E3" s="995" t="s">
        <v>112</v>
      </c>
      <c r="F3" s="896" t="s">
        <v>179</v>
      </c>
      <c r="G3" s="896" t="s">
        <v>5</v>
      </c>
      <c r="H3" s="896" t="s">
        <v>1709</v>
      </c>
      <c r="I3" s="882" t="s">
        <v>329</v>
      </c>
      <c r="J3" s="996" t="s">
        <v>330</v>
      </c>
      <c r="K3" s="882" t="s">
        <v>1492</v>
      </c>
    </row>
    <row r="4" spans="1:11" ht="48" thickBot="1" x14ac:dyDescent="0.3">
      <c r="A4" s="876">
        <v>4</v>
      </c>
      <c r="B4" s="880" t="s">
        <v>1493</v>
      </c>
      <c r="C4" s="880" t="s">
        <v>1693</v>
      </c>
      <c r="D4" s="877" t="s">
        <v>339</v>
      </c>
      <c r="E4" s="914">
        <v>2</v>
      </c>
      <c r="F4" s="884">
        <v>360.5</v>
      </c>
      <c r="G4" s="885" t="s">
        <v>28</v>
      </c>
      <c r="H4" s="885"/>
      <c r="I4" s="945">
        <v>50000</v>
      </c>
      <c r="J4" s="945">
        <f>F4*I4</f>
        <v>18025000</v>
      </c>
      <c r="K4" s="874" t="s">
        <v>1540</v>
      </c>
    </row>
    <row r="5" spans="1:11" s="783" customFormat="1" ht="61.5" hidden="1" customHeight="1" thickBot="1" x14ac:dyDescent="0.3">
      <c r="A5" s="876">
        <v>7</v>
      </c>
      <c r="B5" s="880" t="s">
        <v>1493</v>
      </c>
      <c r="C5" s="880" t="s">
        <v>1712</v>
      </c>
      <c r="D5" s="991"/>
      <c r="E5" s="992" t="s">
        <v>1542</v>
      </c>
      <c r="F5" s="993">
        <v>266.39999999999998</v>
      </c>
      <c r="G5" s="885" t="s">
        <v>28</v>
      </c>
      <c r="H5" s="885"/>
      <c r="I5" s="945">
        <v>20000</v>
      </c>
      <c r="J5" s="945">
        <f>F5*I5</f>
        <v>5328000</v>
      </c>
      <c r="K5" s="874" t="s">
        <v>1541</v>
      </c>
    </row>
    <row r="6" spans="1:11" s="783" customFormat="1" ht="64.5" customHeight="1" thickBot="1" x14ac:dyDescent="0.3">
      <c r="A6" s="876">
        <v>8</v>
      </c>
      <c r="B6" s="880" t="s">
        <v>1493</v>
      </c>
      <c r="C6" s="880" t="s">
        <v>1713</v>
      </c>
      <c r="D6" s="991"/>
      <c r="E6" s="992" t="s">
        <v>1542</v>
      </c>
      <c r="F6" s="993">
        <v>471.3</v>
      </c>
      <c r="G6" s="885" t="s">
        <v>28</v>
      </c>
      <c r="H6" s="885"/>
      <c r="I6" s="945">
        <v>10000</v>
      </c>
      <c r="J6" s="945">
        <f>F6*I6</f>
        <v>4713000</v>
      </c>
      <c r="K6" s="874" t="s">
        <v>1541</v>
      </c>
    </row>
    <row r="7" spans="1:11" ht="16.5" hidden="1" thickBot="1" x14ac:dyDescent="0.3">
      <c r="A7" s="876">
        <v>8</v>
      </c>
      <c r="B7" s="140" t="s">
        <v>1543</v>
      </c>
    </row>
    <row r="8" spans="1:11" ht="32.25" hidden="1" thickBot="1" x14ac:dyDescent="0.3">
      <c r="A8" s="876">
        <v>8</v>
      </c>
      <c r="B8" s="786" t="s">
        <v>1491</v>
      </c>
      <c r="C8" s="785" t="s">
        <v>1577</v>
      </c>
      <c r="D8" s="784" t="s">
        <v>330</v>
      </c>
    </row>
    <row r="9" spans="1:11" ht="16.5" hidden="1" thickBot="1" x14ac:dyDescent="0.3">
      <c r="A9" s="876">
        <v>8</v>
      </c>
      <c r="B9" s="788" t="s">
        <v>1578</v>
      </c>
      <c r="C9" s="316">
        <v>91.5</v>
      </c>
      <c r="D9" s="789">
        <v>2745000</v>
      </c>
      <c r="F9" s="140"/>
      <c r="G9" s="140"/>
      <c r="H9" s="140"/>
    </row>
    <row r="10" spans="1:11" ht="16.5" hidden="1" thickBot="1" x14ac:dyDescent="0.3">
      <c r="A10" s="876">
        <v>8</v>
      </c>
      <c r="B10" s="788" t="s">
        <v>1579</v>
      </c>
      <c r="C10" s="316">
        <v>94.95</v>
      </c>
      <c r="D10" s="789">
        <v>3798000</v>
      </c>
      <c r="F10" s="140"/>
      <c r="G10" s="140"/>
      <c r="H10" s="140"/>
    </row>
    <row r="11" spans="1:11" ht="16.5" hidden="1" thickBot="1" x14ac:dyDescent="0.3">
      <c r="A11" s="876">
        <v>8</v>
      </c>
      <c r="B11" s="788" t="s">
        <v>1580</v>
      </c>
      <c r="C11" s="316">
        <v>57.8</v>
      </c>
      <c r="D11" s="789">
        <v>4624000</v>
      </c>
      <c r="F11" s="140"/>
      <c r="G11" s="140"/>
      <c r="H11" s="140"/>
    </row>
    <row r="12" spans="1:11" ht="16.5" hidden="1" thickBot="1" x14ac:dyDescent="0.3">
      <c r="A12" s="876">
        <v>8</v>
      </c>
      <c r="C12" s="790">
        <v>244.25</v>
      </c>
      <c r="D12" s="791">
        <v>11167000</v>
      </c>
      <c r="F12" s="140"/>
      <c r="G12" s="140"/>
      <c r="H12" s="140"/>
    </row>
    <row r="13" spans="1:11" ht="16.5" hidden="1" thickBot="1" x14ac:dyDescent="0.3">
      <c r="A13" s="876">
        <v>8</v>
      </c>
    </row>
  </sheetData>
  <autoFilter ref="D3:K6"/>
  <mergeCells count="2">
    <mergeCell ref="A1:K1"/>
    <mergeCell ref="A2:K2"/>
  </mergeCells>
  <phoneticPr fontId="4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zoomScale="75" zoomScaleNormal="75" workbookViewId="0">
      <selection activeCell="D5" sqref="D5:F6"/>
    </sheetView>
  </sheetViews>
  <sheetFormatPr defaultRowHeight="15.75" x14ac:dyDescent="0.25"/>
  <cols>
    <col min="1" max="1" width="15.42578125" style="9" customWidth="1"/>
    <col min="2" max="2" width="24" style="9" customWidth="1"/>
    <col min="3" max="3" width="40.42578125" style="1000" customWidth="1"/>
    <col min="4" max="5" width="15.42578125" style="4" customWidth="1"/>
    <col min="6" max="6" width="18.28515625" style="4" customWidth="1"/>
    <col min="7" max="7" width="15.42578125" style="7" customWidth="1"/>
    <col min="8" max="12" width="15.42578125" style="4" customWidth="1"/>
    <col min="13" max="13" width="25" style="4" customWidth="1"/>
    <col min="14" max="14" width="32.5703125" style="4" customWidth="1"/>
    <col min="15" max="15" width="15.42578125" customWidth="1"/>
  </cols>
  <sheetData>
    <row r="1" spans="1:14" ht="15.75" customHeight="1" x14ac:dyDescent="0.25">
      <c r="A1" s="1599" t="s">
        <v>1266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</row>
    <row r="2" spans="1:14" ht="15.75" customHeight="1" x14ac:dyDescent="0.25">
      <c r="A2" s="1600" t="s">
        <v>1612</v>
      </c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</row>
    <row r="3" spans="1:14" s="1" customFormat="1" ht="15.75" customHeight="1" x14ac:dyDescent="0.25">
      <c r="A3" s="1591" t="s">
        <v>0</v>
      </c>
      <c r="B3" s="1601" t="s">
        <v>1068</v>
      </c>
      <c r="C3" s="1591" t="s">
        <v>1</v>
      </c>
      <c r="D3" s="1603" t="s">
        <v>2</v>
      </c>
      <c r="E3" s="1591" t="s">
        <v>3</v>
      </c>
      <c r="F3" s="1591" t="s">
        <v>4</v>
      </c>
      <c r="G3" s="1601" t="s">
        <v>5</v>
      </c>
      <c r="H3" s="1601" t="s">
        <v>9</v>
      </c>
      <c r="I3" s="1601" t="s">
        <v>6</v>
      </c>
      <c r="J3" s="1601" t="s">
        <v>7</v>
      </c>
      <c r="K3" s="1601" t="s">
        <v>8</v>
      </c>
      <c r="L3" s="1591" t="s">
        <v>10</v>
      </c>
      <c r="M3" s="1601" t="s">
        <v>11</v>
      </c>
      <c r="N3" s="1601" t="s">
        <v>12</v>
      </c>
    </row>
    <row r="4" spans="1:14" s="1" customFormat="1" ht="68.25" customHeight="1" x14ac:dyDescent="0.25">
      <c r="A4" s="1591"/>
      <c r="B4" s="1602"/>
      <c r="C4" s="1591"/>
      <c r="D4" s="1604"/>
      <c r="E4" s="1591"/>
      <c r="F4" s="1591"/>
      <c r="G4" s="1602"/>
      <c r="H4" s="1602"/>
      <c r="I4" s="1602"/>
      <c r="J4" s="1602"/>
      <c r="K4" s="1602"/>
      <c r="L4" s="1591"/>
      <c r="M4" s="1602"/>
      <c r="N4" s="1602"/>
    </row>
    <row r="5" spans="1:14" s="1" customFormat="1" ht="68.25" customHeight="1" x14ac:dyDescent="0.25">
      <c r="A5" s="873">
        <v>1</v>
      </c>
      <c r="B5" s="871" t="s">
        <v>1069</v>
      </c>
      <c r="C5" s="873" t="s">
        <v>1674</v>
      </c>
      <c r="D5" s="1001">
        <v>214.9</v>
      </c>
      <c r="E5" s="1002"/>
      <c r="F5" s="1002"/>
      <c r="G5" s="1003"/>
      <c r="H5" s="1003"/>
      <c r="I5" s="1003"/>
      <c r="J5" s="1003"/>
      <c r="K5" s="1003"/>
      <c r="L5" s="1002"/>
      <c r="M5" s="1003"/>
      <c r="N5" s="1003"/>
    </row>
    <row r="6" spans="1:14" ht="63" x14ac:dyDescent="0.25">
      <c r="A6" s="3">
        <v>2</v>
      </c>
      <c r="B6" s="22" t="s">
        <v>1069</v>
      </c>
      <c r="C6" s="997" t="s">
        <v>13</v>
      </c>
      <c r="D6" s="20">
        <v>612.79999999999995</v>
      </c>
      <c r="E6" s="21">
        <v>14360.313315926895</v>
      </c>
      <c r="F6" s="21">
        <v>8800000</v>
      </c>
      <c r="G6" s="13" t="s">
        <v>28</v>
      </c>
      <c r="H6" s="16"/>
      <c r="I6" s="2"/>
      <c r="J6" s="2"/>
      <c r="K6" s="2"/>
      <c r="L6" s="22">
        <v>5</v>
      </c>
      <c r="M6" s="22"/>
      <c r="N6" s="2"/>
    </row>
    <row r="7" spans="1:14" ht="74.25" customHeight="1" x14ac:dyDescent="0.25">
      <c r="A7" s="1601">
        <v>3</v>
      </c>
      <c r="B7" s="1586" t="s">
        <v>1069</v>
      </c>
      <c r="C7" s="998" t="s">
        <v>14</v>
      </c>
      <c r="D7" s="24">
        <v>1157</v>
      </c>
      <c r="E7" s="14"/>
      <c r="F7" s="1610">
        <v>9750000</v>
      </c>
      <c r="G7" s="1606" t="s">
        <v>1567</v>
      </c>
      <c r="H7" s="2"/>
      <c r="I7" s="2"/>
      <c r="J7" s="2"/>
      <c r="K7" s="2"/>
      <c r="L7" s="1586">
        <v>2</v>
      </c>
      <c r="M7" s="1586" t="s">
        <v>1269</v>
      </c>
      <c r="N7" s="1586" t="s">
        <v>1443</v>
      </c>
    </row>
    <row r="8" spans="1:14" ht="75.75" customHeight="1" x14ac:dyDescent="0.25">
      <c r="A8" s="1609"/>
      <c r="B8" s="1605"/>
      <c r="C8" s="998" t="s">
        <v>15</v>
      </c>
      <c r="D8" s="24">
        <v>303</v>
      </c>
      <c r="E8" s="5"/>
      <c r="F8" s="1610"/>
      <c r="G8" s="1607"/>
      <c r="H8" s="2"/>
      <c r="I8" s="2"/>
      <c r="J8" s="2"/>
      <c r="K8" s="2"/>
      <c r="L8" s="1605"/>
      <c r="M8" s="1605"/>
      <c r="N8" s="1605"/>
    </row>
    <row r="9" spans="1:14" ht="50.25" customHeight="1" x14ac:dyDescent="0.25">
      <c r="A9" s="1602"/>
      <c r="B9" s="1587"/>
      <c r="C9" s="998" t="s">
        <v>16</v>
      </c>
      <c r="D9" s="24">
        <v>77.099999999999994</v>
      </c>
      <c r="E9" s="14"/>
      <c r="F9" s="25">
        <v>1500000</v>
      </c>
      <c r="G9" s="1608"/>
      <c r="H9" s="2"/>
      <c r="I9" s="2"/>
      <c r="J9" s="2"/>
      <c r="K9" s="2"/>
      <c r="L9" s="1587"/>
      <c r="M9" s="1587"/>
      <c r="N9" s="1587"/>
    </row>
    <row r="10" spans="1:14" ht="51" customHeight="1" x14ac:dyDescent="0.25">
      <c r="A10" s="3">
        <v>4</v>
      </c>
      <c r="B10" s="22" t="s">
        <v>1069</v>
      </c>
      <c r="C10" s="997" t="s">
        <v>17</v>
      </c>
      <c r="D10" s="24">
        <v>186.9</v>
      </c>
      <c r="E10" s="26">
        <v>84805</v>
      </c>
      <c r="F10" s="27">
        <v>15850000</v>
      </c>
      <c r="G10" s="8" t="s">
        <v>30</v>
      </c>
      <c r="H10" s="16"/>
      <c r="I10" s="2" t="s">
        <v>1287</v>
      </c>
      <c r="J10" s="2" t="s">
        <v>1429</v>
      </c>
      <c r="K10" s="16"/>
      <c r="L10" s="22">
        <v>1</v>
      </c>
      <c r="M10" s="22"/>
      <c r="N10" s="2"/>
    </row>
    <row r="11" spans="1:14" ht="47.25" x14ac:dyDescent="0.25">
      <c r="A11" s="3">
        <v>5</v>
      </c>
      <c r="B11" s="22" t="s">
        <v>1069</v>
      </c>
      <c r="C11" s="997" t="s">
        <v>18</v>
      </c>
      <c r="D11" s="29">
        <v>73.900000000000006</v>
      </c>
      <c r="E11" s="28">
        <v>53451</v>
      </c>
      <c r="F11" s="27">
        <v>3752500</v>
      </c>
      <c r="G11" s="8" t="s">
        <v>30</v>
      </c>
      <c r="H11" s="629">
        <v>43186</v>
      </c>
      <c r="I11" s="2" t="s">
        <v>1349</v>
      </c>
      <c r="J11" s="2" t="s">
        <v>1350</v>
      </c>
      <c r="K11" s="16"/>
      <c r="L11" s="22">
        <v>2</v>
      </c>
      <c r="M11" s="22"/>
      <c r="N11" s="2"/>
    </row>
    <row r="12" spans="1:14" ht="69.75" customHeight="1" x14ac:dyDescent="0.25">
      <c r="A12" s="3">
        <v>6</v>
      </c>
      <c r="B12" s="22" t="s">
        <v>1069</v>
      </c>
      <c r="C12" s="997" t="s">
        <v>19</v>
      </c>
      <c r="D12" s="29">
        <v>14.66</v>
      </c>
      <c r="E12" s="30">
        <v>34106</v>
      </c>
      <c r="F12" s="27">
        <v>500000</v>
      </c>
      <c r="G12" s="13" t="s">
        <v>28</v>
      </c>
      <c r="H12" s="2"/>
      <c r="I12" s="2"/>
      <c r="J12" s="2"/>
      <c r="K12" s="2"/>
      <c r="L12" s="22">
        <v>5</v>
      </c>
      <c r="M12" s="22" t="s">
        <v>1500</v>
      </c>
      <c r="N12" s="2"/>
    </row>
    <row r="13" spans="1:14" ht="69.75" customHeight="1" x14ac:dyDescent="0.25">
      <c r="A13" s="3">
        <v>7</v>
      </c>
      <c r="B13" s="22" t="s">
        <v>1069</v>
      </c>
      <c r="C13" s="997" t="s">
        <v>1501</v>
      </c>
      <c r="D13" s="29">
        <v>47.8</v>
      </c>
      <c r="E13" s="30">
        <v>62552</v>
      </c>
      <c r="F13" s="27">
        <v>2990000</v>
      </c>
      <c r="G13" s="559" t="s">
        <v>121</v>
      </c>
      <c r="H13" s="16">
        <v>43542</v>
      </c>
      <c r="I13" s="2" t="s">
        <v>1287</v>
      </c>
      <c r="J13" s="2" t="s">
        <v>1663</v>
      </c>
      <c r="K13" s="2"/>
      <c r="L13" s="22" t="s">
        <v>1518</v>
      </c>
      <c r="M13" s="22" t="s">
        <v>1502</v>
      </c>
      <c r="N13" s="2" t="s">
        <v>1503</v>
      </c>
    </row>
    <row r="14" spans="1:14" ht="52.5" customHeight="1" x14ac:dyDescent="0.25">
      <c r="A14" s="3">
        <v>8</v>
      </c>
      <c r="B14" s="22" t="s">
        <v>1069</v>
      </c>
      <c r="C14" s="997" t="s">
        <v>20</v>
      </c>
      <c r="D14" s="29">
        <v>2262</v>
      </c>
      <c r="E14" s="30"/>
      <c r="F14" s="27">
        <v>400000</v>
      </c>
      <c r="G14" s="8" t="s">
        <v>30</v>
      </c>
      <c r="H14" s="16">
        <v>43396</v>
      </c>
      <c r="I14" s="2" t="s">
        <v>1564</v>
      </c>
      <c r="J14" s="2" t="s">
        <v>156</v>
      </c>
      <c r="K14" s="2"/>
      <c r="L14" s="22">
        <v>5</v>
      </c>
      <c r="M14" s="22" t="s">
        <v>1270</v>
      </c>
      <c r="N14" s="2"/>
    </row>
    <row r="15" spans="1:14" ht="52.5" customHeight="1" x14ac:dyDescent="0.25">
      <c r="A15" s="3">
        <v>9</v>
      </c>
      <c r="B15" s="22" t="s">
        <v>1069</v>
      </c>
      <c r="C15" s="997" t="s">
        <v>1576</v>
      </c>
      <c r="D15" s="796">
        <v>45.1</v>
      </c>
      <c r="E15" s="57">
        <f>F15/D15</f>
        <v>48780.487804878045</v>
      </c>
      <c r="F15" s="27">
        <v>2200000</v>
      </c>
      <c r="G15" s="559" t="s">
        <v>121</v>
      </c>
      <c r="H15" s="16">
        <v>43542</v>
      </c>
      <c r="I15" s="2" t="s">
        <v>1287</v>
      </c>
      <c r="J15" s="2" t="s">
        <v>1663</v>
      </c>
      <c r="K15" s="2"/>
      <c r="L15" s="22" t="s">
        <v>1518</v>
      </c>
      <c r="M15" s="473" t="s">
        <v>1348</v>
      </c>
      <c r="N15" s="638" t="s">
        <v>1503</v>
      </c>
    </row>
    <row r="16" spans="1:14" ht="72.75" customHeight="1" x14ac:dyDescent="0.25">
      <c r="A16" s="3">
        <v>10</v>
      </c>
      <c r="B16" s="22" t="s">
        <v>1069</v>
      </c>
      <c r="C16" s="997" t="s">
        <v>21</v>
      </c>
      <c r="D16" s="29"/>
      <c r="E16" s="28"/>
      <c r="F16" s="28"/>
      <c r="G16" s="13" t="s">
        <v>28</v>
      </c>
      <c r="H16" s="16"/>
      <c r="I16" s="2"/>
      <c r="J16" s="2"/>
      <c r="K16" s="16"/>
      <c r="L16" s="22">
        <v>1</v>
      </c>
      <c r="M16" s="22" t="s">
        <v>1271</v>
      </c>
      <c r="N16" s="1586" t="s">
        <v>1610</v>
      </c>
    </row>
    <row r="17" spans="1:14" ht="78.75" x14ac:dyDescent="0.25">
      <c r="A17" s="3">
        <v>11</v>
      </c>
      <c r="B17" s="22" t="s">
        <v>1069</v>
      </c>
      <c r="C17" s="997" t="s">
        <v>22</v>
      </c>
      <c r="D17" s="29">
        <v>203.7</v>
      </c>
      <c r="E17" s="28">
        <v>201276</v>
      </c>
      <c r="F17" s="28">
        <v>41000000</v>
      </c>
      <c r="G17" s="13" t="s">
        <v>28</v>
      </c>
      <c r="H17" s="2"/>
      <c r="I17" s="2"/>
      <c r="J17" s="2"/>
      <c r="K17" s="2"/>
      <c r="L17" s="22">
        <v>1</v>
      </c>
      <c r="M17" s="22" t="s">
        <v>1271</v>
      </c>
      <c r="N17" s="1587"/>
    </row>
    <row r="18" spans="1:14" ht="31.5" x14ac:dyDescent="0.25">
      <c r="A18" s="3">
        <v>12</v>
      </c>
      <c r="B18" s="22" t="s">
        <v>1069</v>
      </c>
      <c r="C18" s="997" t="s">
        <v>25</v>
      </c>
      <c r="D18" s="29">
        <v>345.5</v>
      </c>
      <c r="E18" s="2"/>
      <c r="F18" s="2"/>
      <c r="G18" s="22" t="s">
        <v>29</v>
      </c>
      <c r="H18" s="2"/>
      <c r="I18" s="2"/>
      <c r="J18" s="2"/>
      <c r="K18" s="2"/>
      <c r="L18" s="22"/>
      <c r="N18" s="2"/>
    </row>
    <row r="19" spans="1:14" ht="47.25" x14ac:dyDescent="0.25">
      <c r="A19" s="3">
        <v>13</v>
      </c>
      <c r="B19" s="22" t="s">
        <v>1069</v>
      </c>
      <c r="C19" s="997" t="s">
        <v>1256</v>
      </c>
      <c r="D19" s="29">
        <v>460.7</v>
      </c>
      <c r="E19" s="2"/>
      <c r="F19" s="593">
        <v>4000000</v>
      </c>
      <c r="G19" s="13" t="s">
        <v>28</v>
      </c>
      <c r="H19" s="2"/>
      <c r="I19" s="2"/>
      <c r="J19" s="2"/>
      <c r="K19" s="2"/>
      <c r="L19" s="22"/>
      <c r="M19" s="22" t="s">
        <v>1272</v>
      </c>
      <c r="N19" s="2"/>
    </row>
    <row r="20" spans="1:14" ht="75" customHeight="1" x14ac:dyDescent="0.25">
      <c r="A20" s="3">
        <v>14</v>
      </c>
      <c r="B20" s="22" t="s">
        <v>1069</v>
      </c>
      <c r="C20" s="997" t="s">
        <v>26</v>
      </c>
      <c r="D20" s="24">
        <v>360</v>
      </c>
      <c r="E20" s="26">
        <v>83305.555555555562</v>
      </c>
      <c r="F20" s="27">
        <v>29990000</v>
      </c>
      <c r="G20" s="8" t="s">
        <v>30</v>
      </c>
      <c r="H20" s="2"/>
      <c r="I20" s="22" t="s">
        <v>31</v>
      </c>
      <c r="J20" s="22" t="s">
        <v>32</v>
      </c>
      <c r="K20" s="2"/>
      <c r="L20" s="22"/>
      <c r="M20" s="2"/>
      <c r="N20" s="2"/>
    </row>
    <row r="21" spans="1:14" ht="58.5" customHeight="1" x14ac:dyDescent="0.25">
      <c r="A21" s="3">
        <v>15</v>
      </c>
      <c r="B21" s="22" t="s">
        <v>1069</v>
      </c>
      <c r="C21" s="997" t="s">
        <v>27</v>
      </c>
      <c r="D21" s="24">
        <v>214.9</v>
      </c>
      <c r="E21" s="26">
        <v>14890.646812470917</v>
      </c>
      <c r="F21" s="27">
        <v>3200000</v>
      </c>
      <c r="G21" s="8" t="s">
        <v>30</v>
      </c>
      <c r="H21" s="2"/>
      <c r="I21" s="22" t="s">
        <v>31</v>
      </c>
      <c r="J21" s="22" t="s">
        <v>32</v>
      </c>
      <c r="K21" s="2"/>
      <c r="L21" s="22"/>
      <c r="M21" s="2"/>
      <c r="N21" s="2"/>
    </row>
    <row r="22" spans="1:14" ht="31.5" x14ac:dyDescent="0.25">
      <c r="A22" s="1591">
        <v>16</v>
      </c>
      <c r="B22" s="1592" t="s">
        <v>1070</v>
      </c>
      <c r="C22" s="997" t="s">
        <v>34</v>
      </c>
      <c r="D22" s="24">
        <v>648.9</v>
      </c>
      <c r="E22" s="35">
        <v>7551</v>
      </c>
      <c r="F22" s="36">
        <v>4900000</v>
      </c>
      <c r="G22" s="13" t="s">
        <v>28</v>
      </c>
      <c r="H22" s="2"/>
      <c r="I22" s="2"/>
      <c r="J22" s="2"/>
      <c r="K22" s="552"/>
      <c r="L22" s="22">
        <v>2</v>
      </c>
      <c r="M22" s="455" t="s">
        <v>1273</v>
      </c>
      <c r="N22" s="2"/>
    </row>
    <row r="23" spans="1:14" ht="47.25" x14ac:dyDescent="0.25">
      <c r="A23" s="1591"/>
      <c r="B23" s="1592"/>
      <c r="C23" s="34" t="s">
        <v>1504</v>
      </c>
      <c r="D23" s="24">
        <v>2683.8</v>
      </c>
      <c r="E23" s="35">
        <v>16581</v>
      </c>
      <c r="F23" s="36">
        <v>44500000</v>
      </c>
      <c r="G23" s="13" t="s">
        <v>28</v>
      </c>
      <c r="H23" s="2"/>
      <c r="I23" s="2"/>
      <c r="J23" s="2"/>
      <c r="K23" s="552"/>
      <c r="L23" s="22">
        <v>2</v>
      </c>
      <c r="M23" s="455" t="s">
        <v>1273</v>
      </c>
      <c r="N23" s="2"/>
    </row>
    <row r="24" spans="1:14" ht="45.75" customHeight="1" x14ac:dyDescent="0.25">
      <c r="A24" s="1591"/>
      <c r="B24" s="1592"/>
      <c r="C24" s="34" t="s">
        <v>1505</v>
      </c>
      <c r="D24" s="24">
        <v>8.6999999999999993</v>
      </c>
      <c r="E24" s="35"/>
      <c r="F24" s="36"/>
      <c r="G24" s="13" t="s">
        <v>28</v>
      </c>
      <c r="H24" s="2"/>
      <c r="I24" s="2"/>
      <c r="J24" s="2"/>
      <c r="K24" s="552"/>
      <c r="L24" s="22">
        <v>2</v>
      </c>
      <c r="M24" s="455" t="s">
        <v>1273</v>
      </c>
      <c r="N24" s="2"/>
    </row>
    <row r="25" spans="1:14" ht="31.5" x14ac:dyDescent="0.25">
      <c r="A25" s="1591"/>
      <c r="B25" s="1592"/>
      <c r="C25" s="34" t="s">
        <v>38</v>
      </c>
      <c r="D25" s="38">
        <f>SUM(D22:D24)</f>
        <v>3341.4</v>
      </c>
      <c r="E25" s="20"/>
      <c r="F25" s="38">
        <v>45000000</v>
      </c>
      <c r="G25" s="13" t="s">
        <v>28</v>
      </c>
      <c r="H25" s="2"/>
      <c r="I25" s="2"/>
      <c r="J25" s="2"/>
      <c r="K25" s="552"/>
      <c r="L25" s="22">
        <v>2</v>
      </c>
      <c r="M25" s="2"/>
      <c r="N25" s="2"/>
    </row>
    <row r="26" spans="1:14" ht="31.5" x14ac:dyDescent="0.25">
      <c r="A26" s="1591">
        <v>17</v>
      </c>
      <c r="B26" s="1592" t="s">
        <v>1071</v>
      </c>
      <c r="C26" s="15" t="s">
        <v>39</v>
      </c>
      <c r="D26" s="24">
        <v>581.70000000000005</v>
      </c>
      <c r="E26" s="26">
        <v>9455</v>
      </c>
      <c r="F26" s="27">
        <v>5500000</v>
      </c>
      <c r="G26" s="8" t="s">
        <v>30</v>
      </c>
      <c r="H26" s="16"/>
      <c r="I26" s="2" t="s">
        <v>101</v>
      </c>
      <c r="J26" s="2" t="s">
        <v>1261</v>
      </c>
      <c r="K26" s="553"/>
      <c r="L26" s="22">
        <v>3</v>
      </c>
      <c r="M26" s="22"/>
      <c r="N26" s="2"/>
    </row>
    <row r="27" spans="1:14" ht="47.25" x14ac:dyDescent="0.25">
      <c r="A27" s="1591"/>
      <c r="B27" s="1592"/>
      <c r="C27" s="15" t="s">
        <v>1359</v>
      </c>
      <c r="D27" s="24">
        <v>432.9</v>
      </c>
      <c r="E27" s="26">
        <v>10395</v>
      </c>
      <c r="F27" s="27">
        <v>4500000</v>
      </c>
      <c r="G27" s="13" t="s">
        <v>28</v>
      </c>
      <c r="H27" s="16"/>
      <c r="I27" s="2"/>
      <c r="J27" s="2"/>
      <c r="K27" s="553"/>
      <c r="L27" s="22">
        <v>3</v>
      </c>
      <c r="M27" s="22" t="s">
        <v>418</v>
      </c>
      <c r="N27" s="77"/>
    </row>
    <row r="28" spans="1:14" ht="47.25" x14ac:dyDescent="0.25">
      <c r="A28" s="1591"/>
      <c r="B28" s="1592"/>
      <c r="C28" s="15" t="s">
        <v>41</v>
      </c>
      <c r="D28" s="24">
        <v>379.1</v>
      </c>
      <c r="E28" s="26">
        <v>22949</v>
      </c>
      <c r="F28" s="27">
        <v>8700000</v>
      </c>
      <c r="G28" s="13" t="s">
        <v>28</v>
      </c>
      <c r="H28" s="2"/>
      <c r="I28" s="2"/>
      <c r="J28" s="2"/>
      <c r="K28" s="552"/>
      <c r="L28" s="22">
        <v>3</v>
      </c>
      <c r="M28" s="22" t="s">
        <v>418</v>
      </c>
      <c r="N28" s="2"/>
    </row>
    <row r="29" spans="1:14" ht="47.25" x14ac:dyDescent="0.25">
      <c r="A29" s="1591"/>
      <c r="B29" s="1592"/>
      <c r="C29" s="15" t="s">
        <v>42</v>
      </c>
      <c r="D29" s="24">
        <v>400.1</v>
      </c>
      <c r="E29" s="26">
        <v>22994</v>
      </c>
      <c r="F29" s="27">
        <v>9200000</v>
      </c>
      <c r="G29" s="13" t="s">
        <v>28</v>
      </c>
      <c r="H29" s="2"/>
      <c r="I29" s="2"/>
      <c r="J29" s="2"/>
      <c r="K29" s="552"/>
      <c r="L29" s="22">
        <v>3</v>
      </c>
      <c r="M29" s="22" t="s">
        <v>418</v>
      </c>
      <c r="N29" s="2"/>
    </row>
    <row r="30" spans="1:14" ht="47.25" x14ac:dyDescent="0.25">
      <c r="A30" s="1591"/>
      <c r="B30" s="1592"/>
      <c r="C30" s="15" t="s">
        <v>43</v>
      </c>
      <c r="D30" s="24">
        <v>391.8</v>
      </c>
      <c r="E30" s="26">
        <v>22971</v>
      </c>
      <c r="F30" s="27">
        <v>9000000</v>
      </c>
      <c r="G30" s="13" t="s">
        <v>28</v>
      </c>
      <c r="H30" s="2"/>
      <c r="I30" s="2"/>
      <c r="J30" s="2"/>
      <c r="K30" s="552"/>
      <c r="L30" s="22">
        <v>3</v>
      </c>
      <c r="M30" s="22" t="s">
        <v>418</v>
      </c>
      <c r="N30" s="2"/>
    </row>
    <row r="31" spans="1:14" ht="47.25" x14ac:dyDescent="0.25">
      <c r="A31" s="1591"/>
      <c r="B31" s="1592"/>
      <c r="C31" s="15" t="s">
        <v>44</v>
      </c>
      <c r="D31" s="24">
        <v>426.8</v>
      </c>
      <c r="E31" s="26">
        <v>20501</v>
      </c>
      <c r="F31" s="27">
        <v>8750000</v>
      </c>
      <c r="G31" s="13" t="s">
        <v>28</v>
      </c>
      <c r="H31" s="2"/>
      <c r="I31" s="2"/>
      <c r="J31" s="2"/>
      <c r="K31" s="552"/>
      <c r="L31" s="22">
        <v>3</v>
      </c>
      <c r="M31" s="22" t="s">
        <v>418</v>
      </c>
      <c r="N31" s="2"/>
    </row>
    <row r="32" spans="1:14" ht="47.25" x14ac:dyDescent="0.25">
      <c r="A32" s="1591"/>
      <c r="B32" s="1592"/>
      <c r="C32" s="15" t="s">
        <v>45</v>
      </c>
      <c r="D32" s="24">
        <v>430.3</v>
      </c>
      <c r="E32" s="26">
        <v>20451</v>
      </c>
      <c r="F32" s="27">
        <v>8800000</v>
      </c>
      <c r="G32" s="13" t="s">
        <v>28</v>
      </c>
      <c r="H32" s="2"/>
      <c r="I32" s="22"/>
      <c r="J32" s="22"/>
      <c r="K32" s="552"/>
      <c r="L32" s="22">
        <v>3</v>
      </c>
      <c r="M32" s="22" t="s">
        <v>418</v>
      </c>
      <c r="N32" s="2"/>
    </row>
    <row r="33" spans="1:14" ht="47.25" x14ac:dyDescent="0.25">
      <c r="A33" s="1591"/>
      <c r="B33" s="1592"/>
      <c r="C33" s="15" t="s">
        <v>46</v>
      </c>
      <c r="D33" s="24">
        <v>520.29999999999995</v>
      </c>
      <c r="E33" s="26">
        <v>20373</v>
      </c>
      <c r="F33" s="27">
        <v>10600000</v>
      </c>
      <c r="G33" s="13" t="s">
        <v>28</v>
      </c>
      <c r="H33" s="2"/>
      <c r="I33" s="22"/>
      <c r="J33" s="22"/>
      <c r="K33" s="552"/>
      <c r="L33" s="22">
        <v>3</v>
      </c>
      <c r="M33" s="22" t="s">
        <v>418</v>
      </c>
      <c r="N33" s="2"/>
    </row>
    <row r="34" spans="1:14" ht="31.5" x14ac:dyDescent="0.25">
      <c r="A34" s="1591"/>
      <c r="B34" s="1592"/>
      <c r="C34" s="15" t="s">
        <v>47</v>
      </c>
      <c r="D34" s="38">
        <f>SUM(D27:D33)</f>
        <v>2981.3</v>
      </c>
      <c r="E34" s="43"/>
      <c r="F34" s="43">
        <f>SUM(F27:F33)</f>
        <v>59550000</v>
      </c>
      <c r="G34" s="13" t="s">
        <v>28</v>
      </c>
      <c r="H34" s="2"/>
      <c r="I34" s="2"/>
      <c r="J34" s="2"/>
      <c r="K34" s="552"/>
      <c r="L34" s="22">
        <v>1</v>
      </c>
      <c r="M34" s="2"/>
      <c r="N34" s="2"/>
    </row>
    <row r="35" spans="1:14" ht="47.25" x14ac:dyDescent="0.25">
      <c r="A35" s="1591">
        <v>18</v>
      </c>
      <c r="B35" s="1592" t="s">
        <v>1072</v>
      </c>
      <c r="C35" s="15" t="s">
        <v>51</v>
      </c>
      <c r="D35" s="41">
        <v>1043.3</v>
      </c>
      <c r="E35" s="40">
        <v>18211</v>
      </c>
      <c r="F35" s="44">
        <v>19000000</v>
      </c>
      <c r="G35" s="559" t="s">
        <v>121</v>
      </c>
      <c r="H35" s="2"/>
      <c r="I35" s="2"/>
      <c r="J35" s="2"/>
      <c r="K35" s="552"/>
      <c r="L35" s="22">
        <v>1</v>
      </c>
      <c r="M35" s="22" t="s">
        <v>1274</v>
      </c>
      <c r="N35" s="2"/>
    </row>
    <row r="36" spans="1:14" ht="31.5" x14ac:dyDescent="0.25">
      <c r="A36" s="1591"/>
      <c r="B36" s="1592"/>
      <c r="C36" s="15" t="s">
        <v>52</v>
      </c>
      <c r="D36" s="41">
        <v>1204</v>
      </c>
      <c r="E36" s="40">
        <v>18272</v>
      </c>
      <c r="F36" s="44">
        <v>22000000</v>
      </c>
      <c r="G36" s="559" t="s">
        <v>121</v>
      </c>
      <c r="H36" s="2"/>
      <c r="I36" s="2"/>
      <c r="J36" s="2"/>
      <c r="K36" s="552"/>
      <c r="L36" s="22">
        <v>1</v>
      </c>
      <c r="M36" s="22" t="s">
        <v>1274</v>
      </c>
      <c r="N36" s="2"/>
    </row>
    <row r="37" spans="1:14" ht="31.5" x14ac:dyDescent="0.25">
      <c r="A37" s="1591"/>
      <c r="B37" s="1592"/>
      <c r="C37" s="15" t="s">
        <v>53</v>
      </c>
      <c r="D37" s="41">
        <v>442.7</v>
      </c>
      <c r="E37" s="40">
        <v>15812</v>
      </c>
      <c r="F37" s="44">
        <v>7000000</v>
      </c>
      <c r="G37" s="559" t="s">
        <v>121</v>
      </c>
      <c r="H37" s="2"/>
      <c r="I37" s="2"/>
      <c r="J37" s="2"/>
      <c r="K37" s="552"/>
      <c r="L37" s="22">
        <v>1</v>
      </c>
      <c r="M37" s="22" t="s">
        <v>1274</v>
      </c>
      <c r="N37" s="2"/>
    </row>
    <row r="38" spans="1:14" ht="47.25" x14ac:dyDescent="0.25">
      <c r="A38" s="1591"/>
      <c r="B38" s="1592"/>
      <c r="C38" s="15" t="s">
        <v>54</v>
      </c>
      <c r="D38" s="41">
        <v>2904.4</v>
      </c>
      <c r="E38" s="40">
        <v>19970</v>
      </c>
      <c r="F38" s="44">
        <v>58000000</v>
      </c>
      <c r="G38" s="559" t="s">
        <v>121</v>
      </c>
      <c r="H38" s="16"/>
      <c r="I38" s="2"/>
      <c r="J38" s="2"/>
      <c r="K38" s="553"/>
      <c r="L38" s="22">
        <v>1</v>
      </c>
      <c r="M38" s="22" t="s">
        <v>1274</v>
      </c>
      <c r="N38" s="2"/>
    </row>
    <row r="39" spans="1:14" ht="47.25" x14ac:dyDescent="0.25">
      <c r="A39" s="1591"/>
      <c r="B39" s="1592"/>
      <c r="C39" s="15" t="s">
        <v>55</v>
      </c>
      <c r="D39" s="41">
        <v>467.1</v>
      </c>
      <c r="E39" s="40">
        <v>14986</v>
      </c>
      <c r="F39" s="44">
        <v>7000000</v>
      </c>
      <c r="G39" s="559" t="s">
        <v>121</v>
      </c>
      <c r="H39" s="2"/>
      <c r="I39" s="2"/>
      <c r="J39" s="2"/>
      <c r="K39" s="552"/>
      <c r="L39" s="22">
        <v>1</v>
      </c>
      <c r="M39" s="22" t="s">
        <v>1274</v>
      </c>
      <c r="N39" s="2"/>
    </row>
    <row r="40" spans="1:14" ht="47.25" x14ac:dyDescent="0.25">
      <c r="A40" s="1591"/>
      <c r="B40" s="1592"/>
      <c r="C40" s="15" t="s">
        <v>56</v>
      </c>
      <c r="D40" s="41">
        <v>1606.7</v>
      </c>
      <c r="E40" s="40">
        <v>19917</v>
      </c>
      <c r="F40" s="44">
        <v>32000000</v>
      </c>
      <c r="G40" s="559" t="s">
        <v>121</v>
      </c>
      <c r="H40" s="2"/>
      <c r="I40" s="2"/>
      <c r="J40" s="2"/>
      <c r="K40" s="552"/>
      <c r="L40" s="22">
        <v>1</v>
      </c>
      <c r="M40" s="22" t="s">
        <v>1274</v>
      </c>
      <c r="N40" s="2"/>
    </row>
    <row r="41" spans="1:14" ht="47.25" x14ac:dyDescent="0.25">
      <c r="A41" s="1591"/>
      <c r="B41" s="1592"/>
      <c r="C41" s="15" t="s">
        <v>57</v>
      </c>
      <c r="D41" s="41">
        <v>1307.0999999999999</v>
      </c>
      <c r="E41" s="40">
        <v>17596</v>
      </c>
      <c r="F41" s="44">
        <v>23000000</v>
      </c>
      <c r="G41" s="559" t="s">
        <v>121</v>
      </c>
      <c r="H41" s="2"/>
      <c r="I41" s="2"/>
      <c r="J41" s="2"/>
      <c r="K41" s="552"/>
      <c r="L41" s="22">
        <v>1</v>
      </c>
      <c r="M41" s="22" t="s">
        <v>1274</v>
      </c>
      <c r="N41" s="2"/>
    </row>
    <row r="42" spans="1:14" ht="31.5" x14ac:dyDescent="0.25">
      <c r="A42" s="1591"/>
      <c r="B42" s="1592"/>
      <c r="C42" s="15" t="s">
        <v>58</v>
      </c>
      <c r="D42" s="42">
        <v>8975.2999999999993</v>
      </c>
      <c r="E42" s="45">
        <v>18718</v>
      </c>
      <c r="F42" s="39">
        <v>168000000</v>
      </c>
      <c r="G42" s="559" t="s">
        <v>121</v>
      </c>
      <c r="H42" s="2"/>
      <c r="I42" s="2"/>
      <c r="J42" s="2"/>
      <c r="K42" s="552"/>
      <c r="L42" s="22">
        <v>1</v>
      </c>
      <c r="M42" s="2"/>
      <c r="N42" s="2"/>
    </row>
    <row r="43" spans="1:14" ht="47.25" x14ac:dyDescent="0.25">
      <c r="A43" s="1591">
        <v>19</v>
      </c>
      <c r="B43" s="1592" t="s">
        <v>1073</v>
      </c>
      <c r="C43" s="15" t="s">
        <v>59</v>
      </c>
      <c r="D43" s="41">
        <v>637.9</v>
      </c>
      <c r="E43" s="46">
        <v>29785</v>
      </c>
      <c r="F43" s="26">
        <v>19000000</v>
      </c>
      <c r="G43" s="559" t="s">
        <v>121</v>
      </c>
      <c r="H43" s="2"/>
      <c r="I43" s="2"/>
      <c r="J43" s="2"/>
      <c r="K43" s="552"/>
      <c r="L43" s="22">
        <v>1</v>
      </c>
      <c r="M43" s="22" t="s">
        <v>1274</v>
      </c>
      <c r="N43" s="2"/>
    </row>
    <row r="44" spans="1:14" ht="47.25" x14ac:dyDescent="0.25">
      <c r="A44" s="1591"/>
      <c r="B44" s="1592"/>
      <c r="C44" s="15" t="s">
        <v>60</v>
      </c>
      <c r="D44" s="41">
        <v>368.3</v>
      </c>
      <c r="E44" s="46">
        <v>29867</v>
      </c>
      <c r="F44" s="26">
        <v>11000000</v>
      </c>
      <c r="G44" s="559" t="s">
        <v>121</v>
      </c>
      <c r="H44" s="2"/>
      <c r="I44" s="2"/>
      <c r="J44" s="2"/>
      <c r="K44" s="552"/>
      <c r="L44" s="22">
        <v>1</v>
      </c>
      <c r="M44" s="22" t="s">
        <v>1274</v>
      </c>
      <c r="N44" s="2"/>
    </row>
    <row r="45" spans="1:14" ht="31.5" x14ac:dyDescent="0.25">
      <c r="A45" s="1591"/>
      <c r="B45" s="1592"/>
      <c r="C45" s="15" t="s">
        <v>61</v>
      </c>
      <c r="D45" s="41">
        <v>968.5</v>
      </c>
      <c r="E45" s="46">
        <v>29943</v>
      </c>
      <c r="F45" s="26">
        <v>29000000</v>
      </c>
      <c r="G45" s="559" t="s">
        <v>121</v>
      </c>
      <c r="H45" s="2"/>
      <c r="I45" s="2"/>
      <c r="J45" s="2"/>
      <c r="K45" s="552"/>
      <c r="L45" s="22">
        <v>1</v>
      </c>
      <c r="M45" s="22" t="s">
        <v>1275</v>
      </c>
      <c r="N45" s="2"/>
    </row>
    <row r="46" spans="1:14" ht="47.25" x14ac:dyDescent="0.25">
      <c r="A46" s="1591"/>
      <c r="B46" s="1592"/>
      <c r="C46" s="15" t="s">
        <v>62</v>
      </c>
      <c r="D46" s="41">
        <v>3259.4</v>
      </c>
      <c r="E46" s="46">
        <v>17795</v>
      </c>
      <c r="F46" s="26">
        <v>58000000</v>
      </c>
      <c r="G46" s="559" t="s">
        <v>121</v>
      </c>
      <c r="H46" s="2"/>
      <c r="I46" s="2"/>
      <c r="J46" s="2"/>
      <c r="K46" s="552"/>
      <c r="L46" s="22">
        <v>1</v>
      </c>
      <c r="M46" s="22" t="s">
        <v>1274</v>
      </c>
      <c r="N46" s="2"/>
    </row>
    <row r="47" spans="1:14" ht="31.5" x14ac:dyDescent="0.25">
      <c r="A47" s="1591"/>
      <c r="B47" s="1592"/>
      <c r="C47" s="15" t="s">
        <v>63</v>
      </c>
      <c r="D47" s="41">
        <v>235.6</v>
      </c>
      <c r="E47" s="46">
        <v>21222</v>
      </c>
      <c r="F47" s="26">
        <v>5000000</v>
      </c>
      <c r="G47" s="559" t="s">
        <v>121</v>
      </c>
      <c r="H47" s="2"/>
      <c r="I47" s="2"/>
      <c r="J47" s="2"/>
      <c r="K47" s="552"/>
      <c r="L47" s="22">
        <v>1</v>
      </c>
      <c r="M47" s="22" t="s">
        <v>1274</v>
      </c>
      <c r="N47" s="2"/>
    </row>
    <row r="48" spans="1:14" ht="47.25" x14ac:dyDescent="0.25">
      <c r="A48" s="1591"/>
      <c r="B48" s="1592"/>
      <c r="C48" s="15" t="s">
        <v>64</v>
      </c>
      <c r="D48" s="41">
        <v>676.6</v>
      </c>
      <c r="E48" s="46">
        <v>23647.65</v>
      </c>
      <c r="F48" s="26">
        <v>16000000</v>
      </c>
      <c r="G48" s="559" t="s">
        <v>121</v>
      </c>
      <c r="H48" s="2"/>
      <c r="I48" s="2"/>
      <c r="J48" s="2"/>
      <c r="K48" s="552"/>
      <c r="L48" s="22">
        <v>1</v>
      </c>
      <c r="M48" s="22" t="s">
        <v>1274</v>
      </c>
      <c r="N48" s="2"/>
    </row>
    <row r="49" spans="1:14" ht="63" x14ac:dyDescent="0.25">
      <c r="A49" s="1591"/>
      <c r="B49" s="1592"/>
      <c r="C49" s="15" t="s">
        <v>65</v>
      </c>
      <c r="D49" s="41">
        <v>513.70000000000005</v>
      </c>
      <c r="E49" s="46">
        <v>29199.919999999998</v>
      </c>
      <c r="F49" s="26">
        <v>15000000</v>
      </c>
      <c r="G49" s="559" t="s">
        <v>121</v>
      </c>
      <c r="H49" s="2"/>
      <c r="I49" s="2"/>
      <c r="J49" s="2"/>
      <c r="K49" s="552"/>
      <c r="L49" s="22">
        <v>1</v>
      </c>
      <c r="M49" s="22" t="s">
        <v>1274</v>
      </c>
      <c r="N49" s="2"/>
    </row>
    <row r="50" spans="1:14" ht="31.5" x14ac:dyDescent="0.25">
      <c r="A50" s="1591"/>
      <c r="B50" s="1592"/>
      <c r="C50" s="15" t="s">
        <v>66</v>
      </c>
      <c r="D50" s="49">
        <v>6660.0000000000009</v>
      </c>
      <c r="E50" s="48">
        <v>22973</v>
      </c>
      <c r="F50" s="49">
        <v>153000000</v>
      </c>
      <c r="G50" s="559" t="s">
        <v>121</v>
      </c>
      <c r="H50" s="2"/>
      <c r="I50" s="2"/>
      <c r="J50" s="2"/>
      <c r="K50" s="552"/>
      <c r="L50" s="22">
        <v>1</v>
      </c>
      <c r="M50" s="2"/>
      <c r="N50" s="2"/>
    </row>
    <row r="51" spans="1:14" ht="37.5" x14ac:dyDescent="0.25">
      <c r="A51" s="1591"/>
      <c r="B51" s="1592"/>
      <c r="C51" s="17" t="s">
        <v>67</v>
      </c>
      <c r="D51" s="47">
        <v>15635.3</v>
      </c>
      <c r="E51" s="50">
        <v>16629</v>
      </c>
      <c r="F51" s="47">
        <v>260000000</v>
      </c>
      <c r="G51" s="559" t="s">
        <v>121</v>
      </c>
      <c r="H51" s="2"/>
      <c r="I51" s="2"/>
      <c r="J51" s="2"/>
      <c r="K51" s="552"/>
      <c r="L51" s="22">
        <v>1</v>
      </c>
      <c r="M51" s="2"/>
      <c r="N51" s="2"/>
    </row>
    <row r="52" spans="1:14" ht="47.25" x14ac:dyDescent="0.25">
      <c r="A52" s="1591">
        <v>20</v>
      </c>
      <c r="B52" s="1592" t="s">
        <v>1665</v>
      </c>
      <c r="C52" s="34" t="s">
        <v>68</v>
      </c>
      <c r="D52" s="52">
        <v>617.1</v>
      </c>
      <c r="E52" s="51">
        <v>30789.18</v>
      </c>
      <c r="F52" s="52">
        <v>19000000</v>
      </c>
      <c r="G52" s="13" t="s">
        <v>28</v>
      </c>
      <c r="H52" s="2"/>
      <c r="I52" s="2"/>
      <c r="J52" s="2"/>
      <c r="K52" s="552"/>
      <c r="L52" s="22">
        <v>2</v>
      </c>
      <c r="M52" s="22" t="s">
        <v>1276</v>
      </c>
      <c r="N52" s="2"/>
    </row>
    <row r="53" spans="1:14" ht="31.5" customHeight="1" x14ac:dyDescent="0.25">
      <c r="A53" s="1591"/>
      <c r="B53" s="1592"/>
      <c r="C53" s="999" t="s">
        <v>69</v>
      </c>
      <c r="D53" s="53">
        <v>10.6</v>
      </c>
      <c r="E53" s="51">
        <f t="shared" ref="E53:E66" si="0">F53/D53</f>
        <v>20000</v>
      </c>
      <c r="F53" s="53">
        <v>212000</v>
      </c>
      <c r="G53" s="13" t="s">
        <v>28</v>
      </c>
      <c r="H53" s="2"/>
      <c r="I53" s="2"/>
      <c r="J53" s="2"/>
      <c r="K53" s="552"/>
      <c r="L53" s="22"/>
      <c r="M53" s="22" t="s">
        <v>1276</v>
      </c>
      <c r="N53" s="2"/>
    </row>
    <row r="54" spans="1:14" ht="31.5" customHeight="1" x14ac:dyDescent="0.25">
      <c r="A54" s="1591"/>
      <c r="B54" s="1592"/>
      <c r="C54" s="999" t="s">
        <v>70</v>
      </c>
      <c r="D54" s="53">
        <v>51.5</v>
      </c>
      <c r="E54" s="51">
        <f t="shared" si="0"/>
        <v>40000</v>
      </c>
      <c r="F54" s="53">
        <v>2060000</v>
      </c>
      <c r="G54" s="13" t="s">
        <v>28</v>
      </c>
      <c r="H54" s="2"/>
      <c r="I54" s="2"/>
      <c r="J54" s="2"/>
      <c r="K54" s="552"/>
      <c r="L54" s="22"/>
      <c r="M54" s="22" t="s">
        <v>1276</v>
      </c>
      <c r="N54" s="2"/>
    </row>
    <row r="55" spans="1:14" ht="47.25" customHeight="1" x14ac:dyDescent="0.25">
      <c r="A55" s="1591"/>
      <c r="B55" s="1592"/>
      <c r="C55" s="999" t="s">
        <v>71</v>
      </c>
      <c r="D55" s="53">
        <v>78.5</v>
      </c>
      <c r="E55" s="51">
        <f t="shared" si="0"/>
        <v>40000</v>
      </c>
      <c r="F55" s="53">
        <v>3140000</v>
      </c>
      <c r="G55" s="13" t="s">
        <v>28</v>
      </c>
      <c r="H55" s="2"/>
      <c r="I55" s="2"/>
      <c r="J55" s="2"/>
      <c r="K55" s="552"/>
      <c r="L55" s="22"/>
      <c r="M55" s="2"/>
      <c r="N55" s="2"/>
    </row>
    <row r="56" spans="1:14" ht="47.25" customHeight="1" x14ac:dyDescent="0.25">
      <c r="A56" s="1591"/>
      <c r="B56" s="1592"/>
      <c r="C56" s="999" t="s">
        <v>72</v>
      </c>
      <c r="D56" s="53">
        <v>62.2</v>
      </c>
      <c r="E56" s="51">
        <f t="shared" si="0"/>
        <v>35000</v>
      </c>
      <c r="F56" s="53">
        <v>2177000</v>
      </c>
      <c r="G56" s="13" t="s">
        <v>28</v>
      </c>
      <c r="H56" s="2"/>
      <c r="I56" s="2"/>
      <c r="J56" s="2"/>
      <c r="K56" s="552"/>
      <c r="L56" s="22"/>
      <c r="M56" s="2"/>
      <c r="N56" s="2"/>
    </row>
    <row r="57" spans="1:14" ht="31.5" customHeight="1" x14ac:dyDescent="0.25">
      <c r="A57" s="1591"/>
      <c r="B57" s="1592"/>
      <c r="C57" s="999" t="s">
        <v>73</v>
      </c>
      <c r="D57" s="53">
        <v>15.5</v>
      </c>
      <c r="E57" s="51">
        <f t="shared" si="0"/>
        <v>40000</v>
      </c>
      <c r="F57" s="53">
        <v>620000</v>
      </c>
      <c r="G57" s="13" t="s">
        <v>28</v>
      </c>
      <c r="H57" s="2"/>
      <c r="I57" s="2"/>
      <c r="J57" s="2"/>
      <c r="K57" s="552"/>
      <c r="L57" s="22"/>
      <c r="M57" s="2"/>
      <c r="N57" s="2"/>
    </row>
    <row r="58" spans="1:14" ht="31.5" customHeight="1" x14ac:dyDescent="0.25">
      <c r="A58" s="1591"/>
      <c r="B58" s="1592"/>
      <c r="C58" s="999" t="s">
        <v>74</v>
      </c>
      <c r="D58" s="53">
        <v>15.5</v>
      </c>
      <c r="E58" s="51">
        <f t="shared" si="0"/>
        <v>40000</v>
      </c>
      <c r="F58" s="53">
        <v>620000</v>
      </c>
      <c r="G58" s="13" t="s">
        <v>28</v>
      </c>
      <c r="H58" s="2"/>
      <c r="I58" s="2"/>
      <c r="J58" s="2"/>
      <c r="K58" s="552"/>
      <c r="L58" s="22"/>
      <c r="M58" s="2"/>
      <c r="N58" s="2"/>
    </row>
    <row r="59" spans="1:14" ht="31.5" customHeight="1" x14ac:dyDescent="0.25">
      <c r="A59" s="1591"/>
      <c r="B59" s="1592"/>
      <c r="C59" s="999" t="s">
        <v>75</v>
      </c>
      <c r="D59" s="53">
        <v>30.9</v>
      </c>
      <c r="E59" s="51">
        <f t="shared" si="0"/>
        <v>40000</v>
      </c>
      <c r="F59" s="53">
        <v>1236000</v>
      </c>
      <c r="G59" s="13" t="s">
        <v>28</v>
      </c>
      <c r="H59" s="2"/>
      <c r="I59" s="2"/>
      <c r="J59" s="2"/>
      <c r="K59" s="552"/>
      <c r="L59" s="22"/>
      <c r="M59" s="2"/>
      <c r="N59" s="2"/>
    </row>
    <row r="60" spans="1:14" ht="31.5" customHeight="1" x14ac:dyDescent="0.25">
      <c r="A60" s="1591"/>
      <c r="B60" s="1592"/>
      <c r="C60" s="999" t="s">
        <v>76</v>
      </c>
      <c r="D60" s="53">
        <v>15.3</v>
      </c>
      <c r="E60" s="51">
        <f t="shared" si="0"/>
        <v>40000</v>
      </c>
      <c r="F60" s="53">
        <v>612000</v>
      </c>
      <c r="G60" s="13" t="s">
        <v>28</v>
      </c>
      <c r="H60" s="2"/>
      <c r="I60" s="2"/>
      <c r="J60" s="2"/>
      <c r="K60" s="552"/>
      <c r="L60" s="22"/>
      <c r="M60" s="2"/>
      <c r="N60" s="2"/>
    </row>
    <row r="61" spans="1:14" ht="31.5" customHeight="1" x14ac:dyDescent="0.25">
      <c r="A61" s="1591"/>
      <c r="B61" s="1592"/>
      <c r="C61" s="999" t="s">
        <v>77</v>
      </c>
      <c r="D61" s="53">
        <v>14.1</v>
      </c>
      <c r="E61" s="51">
        <f t="shared" si="0"/>
        <v>40000</v>
      </c>
      <c r="F61" s="53">
        <v>564000</v>
      </c>
      <c r="G61" s="13" t="s">
        <v>28</v>
      </c>
      <c r="H61" s="2"/>
      <c r="I61" s="2"/>
      <c r="J61" s="2"/>
      <c r="K61" s="552"/>
      <c r="L61" s="22"/>
      <c r="M61" s="2"/>
      <c r="N61" s="2"/>
    </row>
    <row r="62" spans="1:14" ht="47.25" customHeight="1" x14ac:dyDescent="0.25">
      <c r="A62" s="1591"/>
      <c r="B62" s="1592"/>
      <c r="C62" s="999" t="s">
        <v>78</v>
      </c>
      <c r="D62" s="53">
        <v>33.6</v>
      </c>
      <c r="E62" s="51">
        <f t="shared" si="0"/>
        <v>40000</v>
      </c>
      <c r="F62" s="53">
        <v>1344000</v>
      </c>
      <c r="G62" s="13" t="s">
        <v>28</v>
      </c>
      <c r="H62" s="2"/>
      <c r="I62" s="2"/>
      <c r="J62" s="2"/>
      <c r="K62" s="552"/>
      <c r="L62" s="22"/>
      <c r="M62" s="2"/>
      <c r="N62" s="2"/>
    </row>
    <row r="63" spans="1:14" ht="31.5" customHeight="1" x14ac:dyDescent="0.25">
      <c r="A63" s="1591"/>
      <c r="B63" s="1592"/>
      <c r="C63" s="999" t="s">
        <v>79</v>
      </c>
      <c r="D63" s="53">
        <v>35.4</v>
      </c>
      <c r="E63" s="51">
        <f t="shared" si="0"/>
        <v>20000</v>
      </c>
      <c r="F63" s="53">
        <v>708000</v>
      </c>
      <c r="G63" s="13" t="s">
        <v>28</v>
      </c>
      <c r="H63" s="2"/>
      <c r="I63" s="2"/>
      <c r="J63" s="2"/>
      <c r="K63" s="552"/>
      <c r="L63" s="22"/>
      <c r="M63" s="2"/>
      <c r="N63" s="2"/>
    </row>
    <row r="64" spans="1:14" ht="47.25" customHeight="1" x14ac:dyDescent="0.25">
      <c r="A64" s="1591"/>
      <c r="B64" s="1592"/>
      <c r="C64" s="999" t="s">
        <v>80</v>
      </c>
      <c r="D64" s="53">
        <v>32.6</v>
      </c>
      <c r="E64" s="51">
        <f t="shared" si="0"/>
        <v>25000</v>
      </c>
      <c r="F64" s="53">
        <v>815000</v>
      </c>
      <c r="G64" s="13" t="s">
        <v>28</v>
      </c>
      <c r="H64" s="2"/>
      <c r="I64" s="2"/>
      <c r="J64" s="2"/>
      <c r="K64" s="552"/>
      <c r="L64" s="22"/>
      <c r="M64" s="2"/>
      <c r="N64" s="2"/>
    </row>
    <row r="65" spans="1:14" ht="31.5" customHeight="1" x14ac:dyDescent="0.25">
      <c r="A65" s="1591"/>
      <c r="B65" s="1592"/>
      <c r="C65" s="999" t="s">
        <v>81</v>
      </c>
      <c r="D65" s="53">
        <v>35.4</v>
      </c>
      <c r="E65" s="51">
        <f t="shared" si="0"/>
        <v>30000</v>
      </c>
      <c r="F65" s="53">
        <v>1062000</v>
      </c>
      <c r="G65" s="13" t="s">
        <v>28</v>
      </c>
      <c r="H65" s="2"/>
      <c r="I65" s="2"/>
      <c r="J65" s="2"/>
      <c r="K65" s="552"/>
      <c r="L65" s="22"/>
      <c r="M65" s="2"/>
      <c r="N65" s="2"/>
    </row>
    <row r="66" spans="1:14" ht="47.25" customHeight="1" x14ac:dyDescent="0.25">
      <c r="A66" s="1591"/>
      <c r="B66" s="1592"/>
      <c r="C66" s="999" t="s">
        <v>82</v>
      </c>
      <c r="D66" s="53">
        <v>141.80000000000001</v>
      </c>
      <c r="E66" s="51">
        <f t="shared" si="0"/>
        <v>0</v>
      </c>
      <c r="F66" s="53"/>
      <c r="G66" s="13" t="s">
        <v>28</v>
      </c>
      <c r="H66" s="2"/>
      <c r="I66" s="2"/>
      <c r="J66" s="2"/>
      <c r="K66" s="552"/>
      <c r="L66" s="22"/>
      <c r="M66" s="2"/>
      <c r="N66" s="2"/>
    </row>
    <row r="67" spans="1:14" ht="47.25" x14ac:dyDescent="0.25">
      <c r="A67" s="1591"/>
      <c r="B67" s="1592"/>
      <c r="C67" s="34" t="s">
        <v>83</v>
      </c>
      <c r="D67" s="52">
        <v>572.90000000000009</v>
      </c>
      <c r="E67" s="51">
        <v>26182.58</v>
      </c>
      <c r="F67" s="52">
        <v>15000000</v>
      </c>
      <c r="G67" s="13" t="s">
        <v>28</v>
      </c>
      <c r="H67" s="2"/>
      <c r="I67" s="2"/>
      <c r="J67" s="2"/>
      <c r="K67" s="552"/>
      <c r="L67" s="22">
        <v>2</v>
      </c>
      <c r="M67" s="22" t="s">
        <v>1276</v>
      </c>
      <c r="N67" s="2"/>
    </row>
    <row r="68" spans="1:14" ht="47.25" x14ac:dyDescent="0.25">
      <c r="A68" s="1591"/>
      <c r="B68" s="1592"/>
      <c r="C68" s="34" t="s">
        <v>84</v>
      </c>
      <c r="D68" s="52">
        <v>595.6</v>
      </c>
      <c r="E68" s="51">
        <v>16789.79</v>
      </c>
      <c r="F68" s="52">
        <v>10000000</v>
      </c>
      <c r="G68" s="13" t="s">
        <v>28</v>
      </c>
      <c r="H68" s="2"/>
      <c r="I68" s="867"/>
      <c r="J68" s="2"/>
      <c r="K68" s="552"/>
      <c r="L68" s="22">
        <v>2</v>
      </c>
      <c r="M68" s="22" t="s">
        <v>1277</v>
      </c>
      <c r="N68" s="2"/>
    </row>
    <row r="69" spans="1:14" ht="31.5" x14ac:dyDescent="0.25">
      <c r="A69" s="1591"/>
      <c r="B69" s="1592"/>
      <c r="C69" s="34" t="s">
        <v>85</v>
      </c>
      <c r="D69" s="45">
        <v>1785.6</v>
      </c>
      <c r="E69" s="42">
        <f>F69/D69</f>
        <v>24641.577060931901</v>
      </c>
      <c r="F69" s="45">
        <f>F52+F67+F68</f>
        <v>44000000</v>
      </c>
      <c r="G69" s="13" t="s">
        <v>28</v>
      </c>
      <c r="H69" s="2"/>
      <c r="I69" s="2"/>
      <c r="J69" s="2"/>
      <c r="K69" s="552"/>
      <c r="L69" s="22">
        <v>2</v>
      </c>
      <c r="M69" s="2"/>
      <c r="N69" s="2"/>
    </row>
    <row r="70" spans="1:14" ht="47.25" x14ac:dyDescent="0.25">
      <c r="A70" s="1591">
        <v>21</v>
      </c>
      <c r="B70" s="1592" t="s">
        <v>1666</v>
      </c>
      <c r="C70" s="34" t="s">
        <v>86</v>
      </c>
      <c r="D70" s="1593">
        <v>2786.5</v>
      </c>
      <c r="E70" s="1596">
        <v>17944</v>
      </c>
      <c r="F70" s="1593">
        <v>50000000</v>
      </c>
      <c r="G70" s="1588" t="s">
        <v>28</v>
      </c>
      <c r="H70" s="2"/>
      <c r="I70" s="2"/>
      <c r="J70" s="2"/>
      <c r="K70" s="552"/>
      <c r="L70" s="22">
        <v>2</v>
      </c>
      <c r="M70" s="22" t="s">
        <v>1276</v>
      </c>
      <c r="N70" s="2"/>
    </row>
    <row r="71" spans="1:14" ht="78.75" x14ac:dyDescent="0.25">
      <c r="A71" s="1591"/>
      <c r="B71" s="1592"/>
      <c r="C71" s="34" t="s">
        <v>1581</v>
      </c>
      <c r="D71" s="1594"/>
      <c r="E71" s="1597"/>
      <c r="F71" s="1594"/>
      <c r="G71" s="1589"/>
      <c r="H71" s="2"/>
      <c r="I71" s="2"/>
      <c r="J71" s="2"/>
      <c r="K71" s="552"/>
      <c r="L71" s="22">
        <v>2</v>
      </c>
      <c r="M71" s="22" t="s">
        <v>1276</v>
      </c>
      <c r="N71" s="2"/>
    </row>
    <row r="72" spans="1:14" ht="63" x14ac:dyDescent="0.25">
      <c r="A72" s="1591"/>
      <c r="B72" s="1592"/>
      <c r="C72" s="15" t="s">
        <v>87</v>
      </c>
      <c r="D72" s="1594"/>
      <c r="E72" s="1597"/>
      <c r="F72" s="1594"/>
      <c r="G72" s="1589"/>
      <c r="H72" s="2"/>
      <c r="I72" s="2"/>
      <c r="J72" s="2"/>
      <c r="K72" s="552"/>
      <c r="L72" s="22">
        <v>2</v>
      </c>
      <c r="M72" s="22" t="s">
        <v>1276</v>
      </c>
      <c r="N72" s="2"/>
    </row>
    <row r="73" spans="1:14" ht="63" x14ac:dyDescent="0.25">
      <c r="A73" s="1591"/>
      <c r="B73" s="1592"/>
      <c r="C73" s="15" t="s">
        <v>88</v>
      </c>
      <c r="D73" s="1595"/>
      <c r="E73" s="1598"/>
      <c r="F73" s="1595"/>
      <c r="G73" s="1590"/>
      <c r="H73" s="2"/>
      <c r="I73" s="2"/>
      <c r="J73" s="2"/>
      <c r="K73" s="552"/>
      <c r="L73" s="22">
        <v>2</v>
      </c>
      <c r="M73" s="22" t="s">
        <v>1276</v>
      </c>
      <c r="N73" s="2"/>
    </row>
    <row r="74" spans="1:14" ht="63" x14ac:dyDescent="0.25">
      <c r="A74" s="3">
        <v>22</v>
      </c>
      <c r="B74" s="22" t="s">
        <v>1667</v>
      </c>
      <c r="C74" s="15" t="s">
        <v>1159</v>
      </c>
      <c r="D74" s="52">
        <v>2522.8000000000002</v>
      </c>
      <c r="E74" s="51">
        <v>17837.32</v>
      </c>
      <c r="F74" s="52">
        <v>45000000</v>
      </c>
      <c r="G74" s="13" t="s">
        <v>28</v>
      </c>
      <c r="H74" s="16"/>
      <c r="I74" s="2"/>
      <c r="J74" s="2"/>
      <c r="K74" s="552"/>
      <c r="L74" s="22">
        <v>2</v>
      </c>
      <c r="M74" s="22" t="s">
        <v>1276</v>
      </c>
      <c r="N74" s="2"/>
    </row>
    <row r="75" spans="1:14" ht="63" x14ac:dyDescent="0.25">
      <c r="A75" s="3">
        <v>21</v>
      </c>
      <c r="B75" s="22" t="s">
        <v>1668</v>
      </c>
      <c r="C75" s="15" t="s">
        <v>89</v>
      </c>
      <c r="D75" s="52">
        <v>284.2</v>
      </c>
      <c r="E75" s="51">
        <v>20056.3</v>
      </c>
      <c r="F75" s="52">
        <v>5700000</v>
      </c>
      <c r="G75" s="8" t="s">
        <v>30</v>
      </c>
      <c r="H75" s="629">
        <v>43397</v>
      </c>
      <c r="I75" s="2" t="s">
        <v>101</v>
      </c>
      <c r="J75" s="2" t="s">
        <v>156</v>
      </c>
      <c r="K75" s="552"/>
      <c r="L75" s="22">
        <v>2</v>
      </c>
      <c r="M75" s="22" t="s">
        <v>1276</v>
      </c>
      <c r="N75" s="2"/>
    </row>
    <row r="76" spans="1:14" ht="63.75" customHeight="1" x14ac:dyDescent="0.25">
      <c r="A76" s="3">
        <v>22</v>
      </c>
      <c r="B76" s="22" t="s">
        <v>1669</v>
      </c>
      <c r="C76" s="15" t="s">
        <v>90</v>
      </c>
      <c r="D76" s="51">
        <v>295.7</v>
      </c>
      <c r="E76" s="51">
        <v>19952.650000000001</v>
      </c>
      <c r="F76" s="52">
        <v>5900000</v>
      </c>
      <c r="G76" s="13" t="s">
        <v>28</v>
      </c>
      <c r="H76" s="2"/>
      <c r="I76" s="2"/>
      <c r="J76" s="2"/>
      <c r="K76" s="552"/>
      <c r="L76" s="22">
        <v>2</v>
      </c>
      <c r="M76" s="22" t="s">
        <v>1276</v>
      </c>
      <c r="N76" s="2"/>
    </row>
    <row r="77" spans="1:14" ht="63" x14ac:dyDescent="0.25">
      <c r="A77" s="3">
        <v>23</v>
      </c>
      <c r="B77" s="22" t="s">
        <v>1077</v>
      </c>
      <c r="C77" s="15" t="s">
        <v>91</v>
      </c>
      <c r="D77" s="51">
        <v>280.8</v>
      </c>
      <c r="E77" s="51">
        <v>19943.02</v>
      </c>
      <c r="F77" s="52">
        <v>5600000</v>
      </c>
      <c r="G77" s="8" t="s">
        <v>30</v>
      </c>
      <c r="H77" s="16">
        <v>43493</v>
      </c>
      <c r="I77" s="2" t="s">
        <v>1287</v>
      </c>
      <c r="J77" s="2" t="s">
        <v>1618</v>
      </c>
      <c r="K77" s="552"/>
      <c r="L77" s="22">
        <v>2</v>
      </c>
      <c r="M77" s="22" t="s">
        <v>1276</v>
      </c>
      <c r="N77" s="2"/>
    </row>
    <row r="78" spans="1:14" ht="63" x14ac:dyDescent="0.25">
      <c r="A78" s="3">
        <v>24</v>
      </c>
      <c r="B78" s="22" t="s">
        <v>1668</v>
      </c>
      <c r="C78" s="15" t="s">
        <v>92</v>
      </c>
      <c r="D78" s="51">
        <v>296.2</v>
      </c>
      <c r="E78" s="51">
        <v>19918.97</v>
      </c>
      <c r="F78" s="52">
        <v>5900000</v>
      </c>
      <c r="G78" s="13" t="s">
        <v>28</v>
      </c>
      <c r="H78" s="2"/>
      <c r="I78" s="2"/>
      <c r="J78" s="2"/>
      <c r="K78" s="552"/>
      <c r="L78" s="22">
        <v>2</v>
      </c>
      <c r="M78" s="22" t="s">
        <v>1276</v>
      </c>
      <c r="N78" s="2"/>
    </row>
    <row r="79" spans="1:14" ht="63" x14ac:dyDescent="0.25">
      <c r="A79" s="3">
        <v>25</v>
      </c>
      <c r="B79" s="22" t="s">
        <v>1668</v>
      </c>
      <c r="C79" s="15" t="s">
        <v>93</v>
      </c>
      <c r="D79" s="51">
        <v>281.89999999999998</v>
      </c>
      <c r="E79" s="51">
        <v>19865.2</v>
      </c>
      <c r="F79" s="52">
        <v>5600000</v>
      </c>
      <c r="G79" s="13" t="s">
        <v>28</v>
      </c>
      <c r="H79" s="2"/>
      <c r="I79" s="2"/>
      <c r="J79" s="2"/>
      <c r="K79" s="552"/>
      <c r="L79" s="22">
        <v>2</v>
      </c>
      <c r="M79" s="22" t="s">
        <v>1276</v>
      </c>
      <c r="N79" s="2"/>
    </row>
    <row r="80" spans="1:14" ht="86.25" customHeight="1" x14ac:dyDescent="0.25">
      <c r="A80" s="863">
        <v>26</v>
      </c>
      <c r="B80" s="850" t="s">
        <v>1670</v>
      </c>
      <c r="C80" s="15" t="s">
        <v>1671</v>
      </c>
      <c r="D80" s="864">
        <v>18906.7</v>
      </c>
      <c r="E80" s="864">
        <f>F80/D80</f>
        <v>16925.216986570897</v>
      </c>
      <c r="F80" s="865">
        <v>320000000</v>
      </c>
      <c r="G80" s="848" t="s">
        <v>28</v>
      </c>
      <c r="H80" s="849"/>
      <c r="I80" s="849"/>
      <c r="J80" s="849"/>
      <c r="K80" s="866"/>
      <c r="L80" s="847"/>
      <c r="M80" s="847"/>
      <c r="N80" s="849"/>
    </row>
    <row r="81" spans="1:14" ht="31.5" customHeight="1" x14ac:dyDescent="0.25">
      <c r="A81" s="1591">
        <v>27</v>
      </c>
      <c r="B81" s="1592" t="s">
        <v>1078</v>
      </c>
      <c r="C81" s="15" t="s">
        <v>95</v>
      </c>
      <c r="D81" s="24">
        <v>263.89999999999998</v>
      </c>
      <c r="E81" s="26">
        <v>79575.600000000006</v>
      </c>
      <c r="F81" s="26">
        <v>21000000</v>
      </c>
      <c r="G81" s="13" t="s">
        <v>28</v>
      </c>
      <c r="H81" s="2"/>
      <c r="I81" s="2"/>
      <c r="J81" s="2"/>
      <c r="K81" s="552"/>
      <c r="L81" s="22">
        <v>2</v>
      </c>
      <c r="M81" s="22" t="s">
        <v>1268</v>
      </c>
      <c r="N81" s="2" t="s">
        <v>1588</v>
      </c>
    </row>
    <row r="82" spans="1:14" ht="46.5" customHeight="1" x14ac:dyDescent="0.25">
      <c r="A82" s="1591"/>
      <c r="B82" s="1592"/>
      <c r="C82" s="15" t="s">
        <v>97</v>
      </c>
      <c r="D82" s="24">
        <v>100</v>
      </c>
      <c r="E82" s="26">
        <v>25000</v>
      </c>
      <c r="F82" s="26">
        <v>2500000</v>
      </c>
      <c r="G82" s="13" t="s">
        <v>28</v>
      </c>
      <c r="H82" s="2"/>
      <c r="I82" s="2"/>
      <c r="J82" s="2"/>
      <c r="K82" s="552"/>
      <c r="L82" s="22">
        <v>2</v>
      </c>
      <c r="M82" s="2"/>
      <c r="N82" s="2" t="s">
        <v>1443</v>
      </c>
    </row>
    <row r="83" spans="1:14" ht="47.25" x14ac:dyDescent="0.25">
      <c r="A83" s="3">
        <v>28</v>
      </c>
      <c r="B83" s="22" t="s">
        <v>1078</v>
      </c>
      <c r="C83" s="15" t="s">
        <v>99</v>
      </c>
      <c r="D83" s="24">
        <v>108.9</v>
      </c>
      <c r="E83" s="56">
        <v>46832</v>
      </c>
      <c r="F83" s="57">
        <v>5100000</v>
      </c>
      <c r="G83" s="8" t="s">
        <v>30</v>
      </c>
      <c r="H83" s="16"/>
      <c r="I83" s="2" t="s">
        <v>101</v>
      </c>
      <c r="J83" s="2" t="s">
        <v>1563</v>
      </c>
      <c r="K83" s="552"/>
      <c r="L83" s="22">
        <v>2</v>
      </c>
      <c r="M83" s="22" t="s">
        <v>1275</v>
      </c>
      <c r="N83" s="2"/>
    </row>
    <row r="84" spans="1:14" ht="63" x14ac:dyDescent="0.25">
      <c r="A84" s="1591">
        <v>29</v>
      </c>
      <c r="B84" s="1586" t="s">
        <v>1078</v>
      </c>
      <c r="C84" s="15" t="s">
        <v>1430</v>
      </c>
      <c r="D84" s="59">
        <v>845.6</v>
      </c>
      <c r="E84" s="60">
        <v>41391</v>
      </c>
      <c r="F84" s="795">
        <v>35000000</v>
      </c>
      <c r="G84" s="13" t="s">
        <v>28</v>
      </c>
      <c r="H84" s="148"/>
      <c r="I84" s="149"/>
      <c r="J84" s="2"/>
      <c r="K84" s="553"/>
      <c r="L84" s="22">
        <v>3</v>
      </c>
      <c r="M84" s="22" t="s">
        <v>1279</v>
      </c>
      <c r="N84" s="2"/>
    </row>
    <row r="85" spans="1:14" x14ac:dyDescent="0.25">
      <c r="A85" s="1591"/>
      <c r="B85" s="1587"/>
      <c r="C85" s="15" t="s">
        <v>1431</v>
      </c>
      <c r="D85" s="38">
        <f>SUM(D84:D84)</f>
        <v>845.6</v>
      </c>
      <c r="E85" s="55"/>
      <c r="F85" s="38"/>
      <c r="G85" s="22"/>
      <c r="H85" s="2"/>
      <c r="I85" s="2"/>
      <c r="J85" s="2"/>
      <c r="K85" s="552"/>
      <c r="L85" s="22"/>
      <c r="M85" s="2"/>
      <c r="N85" s="2"/>
    </row>
    <row r="86" spans="1:14" ht="78.75" x14ac:dyDescent="0.25">
      <c r="A86" s="3">
        <v>30</v>
      </c>
      <c r="B86" s="22" t="s">
        <v>1078</v>
      </c>
      <c r="C86" s="997" t="s">
        <v>106</v>
      </c>
      <c r="D86" s="24">
        <v>1079.4000000000001</v>
      </c>
      <c r="E86" s="26">
        <f>F86/D86</f>
        <v>4632.2030757828416</v>
      </c>
      <c r="F86" s="27">
        <v>5000000</v>
      </c>
      <c r="G86" s="8" t="s">
        <v>30</v>
      </c>
      <c r="H86" s="629"/>
      <c r="I86" s="2" t="s">
        <v>210</v>
      </c>
      <c r="J86" s="2" t="s">
        <v>1523</v>
      </c>
      <c r="K86" s="552"/>
      <c r="L86" s="22">
        <v>5</v>
      </c>
      <c r="M86" s="4" t="s">
        <v>1280</v>
      </c>
      <c r="N86" s="2"/>
    </row>
    <row r="87" spans="1:14" ht="47.25" x14ac:dyDescent="0.25">
      <c r="A87" s="3">
        <v>31</v>
      </c>
      <c r="B87" s="22" t="s">
        <v>1078</v>
      </c>
      <c r="C87" s="997" t="s">
        <v>107</v>
      </c>
      <c r="D87" s="24">
        <v>134.4</v>
      </c>
      <c r="E87" s="26">
        <f>F87/D87</f>
        <v>28273.809523809523</v>
      </c>
      <c r="F87" s="27">
        <v>3800000</v>
      </c>
      <c r="G87" s="8" t="s">
        <v>30</v>
      </c>
      <c r="H87" s="16"/>
      <c r="I87" s="2" t="s">
        <v>210</v>
      </c>
      <c r="J87" s="2" t="s">
        <v>1260</v>
      </c>
      <c r="K87" s="553"/>
      <c r="L87" s="22" t="s">
        <v>1518</v>
      </c>
      <c r="M87" s="22"/>
      <c r="N87" s="2"/>
    </row>
  </sheetData>
  <autoFilter ref="A3:N87"/>
  <mergeCells count="44">
    <mergeCell ref="L7:L9"/>
    <mergeCell ref="M7:M9"/>
    <mergeCell ref="G7:G9"/>
    <mergeCell ref="N7:N9"/>
    <mergeCell ref="A3:A4"/>
    <mergeCell ref="B3:B4"/>
    <mergeCell ref="A7:A9"/>
    <mergeCell ref="B7:B9"/>
    <mergeCell ref="F7:F8"/>
    <mergeCell ref="A1:N1"/>
    <mergeCell ref="A2:N2"/>
    <mergeCell ref="N3:N4"/>
    <mergeCell ref="M3:M4"/>
    <mergeCell ref="D3:D4"/>
    <mergeCell ref="E3:E4"/>
    <mergeCell ref="F3:F4"/>
    <mergeCell ref="C3:C4"/>
    <mergeCell ref="G3:G4"/>
    <mergeCell ref="K3:K4"/>
    <mergeCell ref="L3:L4"/>
    <mergeCell ref="H3:H4"/>
    <mergeCell ref="I3:I4"/>
    <mergeCell ref="J3:J4"/>
    <mergeCell ref="A70:A73"/>
    <mergeCell ref="B22:B25"/>
    <mergeCell ref="B26:B34"/>
    <mergeCell ref="A26:A34"/>
    <mergeCell ref="A35:A42"/>
    <mergeCell ref="N16:N17"/>
    <mergeCell ref="G70:G73"/>
    <mergeCell ref="A84:A85"/>
    <mergeCell ref="B35:B42"/>
    <mergeCell ref="B43:B51"/>
    <mergeCell ref="B52:B69"/>
    <mergeCell ref="B81:B82"/>
    <mergeCell ref="B70:B73"/>
    <mergeCell ref="D70:D73"/>
    <mergeCell ref="B84:B85"/>
    <mergeCell ref="A81:A82"/>
    <mergeCell ref="E70:E73"/>
    <mergeCell ref="F70:F73"/>
    <mergeCell ref="A22:A25"/>
    <mergeCell ref="A43:A51"/>
    <mergeCell ref="A52:A69"/>
  </mergeCells>
  <pageMargins left="0.70866141732283472" right="0.70866141732283472" top="0.74803149606299213" bottom="0.74803149606299213" header="0.31496062992125984" footer="0.31496062992125984"/>
  <pageSetup paperSize="9" scale="46" fitToHeight="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="75" zoomScaleNormal="75" workbookViewId="0">
      <selection activeCell="N8" sqref="N8"/>
    </sheetView>
  </sheetViews>
  <sheetFormatPr defaultRowHeight="15.75" x14ac:dyDescent="0.25"/>
  <cols>
    <col min="1" max="1" width="9.140625" style="366"/>
    <col min="2" max="2" width="14.140625" style="366" customWidth="1"/>
    <col min="3" max="3" width="20.140625" style="366" customWidth="1"/>
    <col min="4" max="4" width="13.85546875" style="366" customWidth="1"/>
    <col min="5" max="5" width="19.28515625" style="366" customWidth="1"/>
    <col min="6" max="7" width="14.28515625" style="366" customWidth="1"/>
    <col min="8" max="8" width="12.140625" style="366" customWidth="1"/>
    <col min="9" max="9" width="18.28515625" style="366" customWidth="1"/>
    <col min="10" max="10" width="19.28515625" style="366" customWidth="1"/>
    <col min="11" max="11" width="19.140625" style="366" customWidth="1"/>
    <col min="12" max="12" width="15.140625" style="366" customWidth="1"/>
    <col min="13" max="13" width="19" style="366" customWidth="1"/>
    <col min="14" max="14" width="19" style="4" customWidth="1"/>
    <col min="15" max="15" width="21.7109375" style="366" customWidth="1"/>
    <col min="16" max="16" width="21.7109375" style="443" customWidth="1"/>
    <col min="17" max="17" width="23.28515625" style="443" customWidth="1"/>
  </cols>
  <sheetData>
    <row r="1" spans="1:17" x14ac:dyDescent="0.25">
      <c r="A1" s="1894" t="s">
        <v>730</v>
      </c>
      <c r="B1" s="1894"/>
      <c r="C1" s="1894"/>
      <c r="D1" s="1894"/>
      <c r="E1" s="1894"/>
      <c r="F1" s="1894"/>
      <c r="G1" s="1894"/>
      <c r="H1" s="1894"/>
    </row>
    <row r="2" spans="1:17" ht="63" customHeight="1" x14ac:dyDescent="0.25">
      <c r="A2" s="3" t="s">
        <v>172</v>
      </c>
      <c r="B2" s="3" t="s">
        <v>173</v>
      </c>
      <c r="C2" s="3" t="s">
        <v>174</v>
      </c>
      <c r="D2" s="444" t="s">
        <v>175</v>
      </c>
      <c r="E2" s="3" t="s">
        <v>176</v>
      </c>
      <c r="F2" s="3" t="s">
        <v>177</v>
      </c>
      <c r="G2" s="3" t="s">
        <v>731</v>
      </c>
      <c r="H2" s="445" t="s">
        <v>732</v>
      </c>
      <c r="I2" s="34" t="s">
        <v>733</v>
      </c>
      <c r="J2" s="446" t="s">
        <v>734</v>
      </c>
      <c r="K2" s="446" t="s">
        <v>735</v>
      </c>
      <c r="L2" s="447" t="s">
        <v>180</v>
      </c>
      <c r="M2" s="448" t="s">
        <v>114</v>
      </c>
      <c r="N2" s="448" t="s">
        <v>1592</v>
      </c>
      <c r="O2" s="448" t="s">
        <v>11</v>
      </c>
      <c r="P2" s="71"/>
      <c r="Q2" s="71"/>
    </row>
    <row r="3" spans="1:17" ht="90" x14ac:dyDescent="0.25">
      <c r="A3" s="449">
        <v>1</v>
      </c>
      <c r="B3" s="449"/>
      <c r="C3" s="450" t="s">
        <v>30</v>
      </c>
      <c r="D3" s="449"/>
      <c r="E3" s="449"/>
      <c r="F3" s="22" t="s">
        <v>1566</v>
      </c>
      <c r="G3" s="451" t="s">
        <v>736</v>
      </c>
      <c r="H3" s="449">
        <v>3</v>
      </c>
      <c r="I3" s="449">
        <v>190.3</v>
      </c>
      <c r="J3" s="774">
        <v>29427</v>
      </c>
      <c r="K3" s="453">
        <v>5600000</v>
      </c>
      <c r="L3" s="449"/>
      <c r="M3" s="449">
        <v>3</v>
      </c>
      <c r="N3" s="22"/>
      <c r="O3" s="449"/>
      <c r="P3" s="71" t="s">
        <v>737</v>
      </c>
      <c r="Q3" s="71" t="s">
        <v>738</v>
      </c>
    </row>
    <row r="4" spans="1:17" ht="90" hidden="1" x14ac:dyDescent="0.25">
      <c r="A4" s="449">
        <v>2</v>
      </c>
      <c r="B4" s="449"/>
      <c r="C4" s="457" t="s">
        <v>28</v>
      </c>
      <c r="D4" s="449"/>
      <c r="E4" s="449"/>
      <c r="F4" s="449"/>
      <c r="G4" s="451" t="s">
        <v>739</v>
      </c>
      <c r="H4" s="449">
        <v>3</v>
      </c>
      <c r="I4" s="449">
        <v>193.1</v>
      </c>
      <c r="J4" s="774">
        <v>28483</v>
      </c>
      <c r="K4" s="453">
        <v>5500000</v>
      </c>
      <c r="L4" s="449"/>
      <c r="M4" s="449">
        <v>3</v>
      </c>
      <c r="N4" s="22"/>
      <c r="O4" s="449"/>
      <c r="P4" s="71" t="s">
        <v>740</v>
      </c>
      <c r="Q4" s="71" t="s">
        <v>741</v>
      </c>
    </row>
    <row r="5" spans="1:17" ht="90" x14ac:dyDescent="0.25">
      <c r="A5" s="454">
        <v>2</v>
      </c>
      <c r="B5" s="455"/>
      <c r="C5" s="457" t="s">
        <v>28</v>
      </c>
      <c r="D5" s="449"/>
      <c r="E5" s="449"/>
      <c r="F5" s="449"/>
      <c r="G5" s="66" t="s">
        <v>742</v>
      </c>
      <c r="H5" s="449">
        <v>2</v>
      </c>
      <c r="I5" s="449">
        <v>134</v>
      </c>
      <c r="J5" s="774">
        <v>41045</v>
      </c>
      <c r="K5" s="453">
        <v>5500000</v>
      </c>
      <c r="L5" s="455"/>
      <c r="M5" s="455">
        <v>3</v>
      </c>
      <c r="N5" s="2"/>
      <c r="O5" s="455"/>
      <c r="P5" s="71" t="s">
        <v>743</v>
      </c>
      <c r="Q5" s="71" t="s">
        <v>744</v>
      </c>
    </row>
    <row r="6" spans="1:17" ht="90" x14ac:dyDescent="0.25">
      <c r="A6" s="449">
        <v>3</v>
      </c>
      <c r="B6" s="456" t="s">
        <v>745</v>
      </c>
      <c r="C6" s="457" t="s">
        <v>28</v>
      </c>
      <c r="D6" s="449"/>
      <c r="E6" s="449"/>
      <c r="F6" s="449"/>
      <c r="G6" s="66" t="s">
        <v>746</v>
      </c>
      <c r="H6" s="449">
        <v>3</v>
      </c>
      <c r="I6" s="449">
        <v>191.1</v>
      </c>
      <c r="J6" s="774">
        <v>34275</v>
      </c>
      <c r="K6" s="63">
        <v>6550000</v>
      </c>
      <c r="L6" s="449"/>
      <c r="M6" s="449">
        <v>3</v>
      </c>
      <c r="N6" s="22" t="s">
        <v>1594</v>
      </c>
      <c r="O6" s="218" t="s">
        <v>1282</v>
      </c>
      <c r="P6" s="71" t="s">
        <v>747</v>
      </c>
      <c r="Q6" s="71" t="s">
        <v>748</v>
      </c>
    </row>
    <row r="7" spans="1:17" ht="90" hidden="1" x14ac:dyDescent="0.25">
      <c r="A7" s="449">
        <v>4</v>
      </c>
      <c r="B7" s="449"/>
      <c r="C7" s="457" t="s">
        <v>28</v>
      </c>
      <c r="D7" s="449"/>
      <c r="E7" s="449"/>
      <c r="F7" s="449"/>
      <c r="G7" s="66" t="s">
        <v>749</v>
      </c>
      <c r="H7" s="449">
        <v>3</v>
      </c>
      <c r="I7" s="449">
        <v>193.4</v>
      </c>
      <c r="J7" s="774">
        <f>'[1]КП Николин Ключ'!G6</f>
        <v>28438.469493278179</v>
      </c>
      <c r="K7" s="63">
        <v>5500000</v>
      </c>
      <c r="L7" s="449"/>
      <c r="M7" s="449">
        <v>3</v>
      </c>
      <c r="N7" s="22"/>
      <c r="O7" s="449"/>
      <c r="P7" s="71" t="s">
        <v>750</v>
      </c>
      <c r="Q7" s="71" t="s">
        <v>751</v>
      </c>
    </row>
    <row r="8" spans="1:17" ht="51" customHeight="1" x14ac:dyDescent="0.25">
      <c r="A8" s="454">
        <v>4</v>
      </c>
      <c r="B8" s="455"/>
      <c r="C8" s="457" t="s">
        <v>28</v>
      </c>
      <c r="D8" s="455"/>
      <c r="E8" s="455"/>
      <c r="F8" s="455"/>
      <c r="G8" s="66" t="s">
        <v>1519</v>
      </c>
      <c r="H8" s="449">
        <v>2</v>
      </c>
      <c r="I8" s="449">
        <v>137</v>
      </c>
      <c r="J8" s="774">
        <v>31752</v>
      </c>
      <c r="K8" s="590">
        <v>4350000</v>
      </c>
      <c r="L8" s="455"/>
      <c r="M8" s="455"/>
      <c r="N8" s="2" t="s">
        <v>1593</v>
      </c>
      <c r="O8" s="455"/>
    </row>
  </sheetData>
  <autoFilter ref="A2:M7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5" zoomScaleNormal="75" workbookViewId="0">
      <selection activeCell="J6" sqref="J6"/>
    </sheetView>
  </sheetViews>
  <sheetFormatPr defaultRowHeight="15" x14ac:dyDescent="0.25"/>
  <cols>
    <col min="1" max="1" width="9.140625" style="65"/>
    <col min="2" max="2" width="23.42578125" style="65" customWidth="1"/>
    <col min="3" max="3" width="20.140625" style="65" customWidth="1"/>
    <col min="4" max="4" width="11.42578125" style="65" customWidth="1"/>
    <col min="5" max="5" width="13" style="65" customWidth="1"/>
    <col min="6" max="6" width="14.140625" style="65" customWidth="1"/>
    <col min="7" max="7" width="15.42578125" style="65" customWidth="1"/>
    <col min="8" max="8" width="17.140625" style="65" customWidth="1"/>
    <col min="9" max="9" width="17.28515625" style="65" customWidth="1"/>
    <col min="10" max="10" width="18.140625" style="65" customWidth="1"/>
    <col min="11" max="11" width="22.7109375" style="65" customWidth="1"/>
    <col min="12" max="12" width="53.42578125" style="65" customWidth="1"/>
    <col min="13" max="13" width="16.5703125" style="65" customWidth="1"/>
    <col min="14" max="14" width="19.85546875" style="65" customWidth="1"/>
    <col min="15" max="15" width="17.140625" customWidth="1"/>
    <col min="16" max="16" width="24.28515625" customWidth="1"/>
  </cols>
  <sheetData>
    <row r="1" spans="1:16" ht="18.75" x14ac:dyDescent="0.25">
      <c r="A1" s="1895" t="s">
        <v>752</v>
      </c>
      <c r="B1" s="1895"/>
      <c r="C1" s="1895"/>
      <c r="D1" s="1895"/>
      <c r="E1" s="1895"/>
      <c r="F1" s="1895"/>
      <c r="G1" s="1895"/>
      <c r="H1" s="1895"/>
      <c r="I1" s="1895"/>
    </row>
    <row r="2" spans="1:16" ht="15.75" x14ac:dyDescent="0.25">
      <c r="A2" s="1903" t="s">
        <v>1546</v>
      </c>
      <c r="B2" s="1903"/>
      <c r="C2" s="1903"/>
      <c r="D2" s="1903"/>
      <c r="E2" s="1903"/>
      <c r="F2" s="458"/>
      <c r="G2" s="458"/>
      <c r="H2" s="458"/>
      <c r="I2" s="458"/>
      <c r="J2" s="458"/>
      <c r="K2" s="458"/>
      <c r="L2" s="458"/>
      <c r="M2" s="458"/>
      <c r="N2" s="458"/>
      <c r="O2" s="459"/>
      <c r="P2" s="459"/>
    </row>
    <row r="3" spans="1:16" ht="81.75" customHeight="1" x14ac:dyDescent="0.25">
      <c r="A3" s="3" t="s">
        <v>172</v>
      </c>
      <c r="B3" s="3" t="s">
        <v>173</v>
      </c>
      <c r="C3" s="3" t="s">
        <v>174</v>
      </c>
      <c r="D3" s="444" t="s">
        <v>175</v>
      </c>
      <c r="E3" s="3" t="s">
        <v>176</v>
      </c>
      <c r="F3" s="3" t="s">
        <v>177</v>
      </c>
      <c r="G3" s="460" t="s">
        <v>753</v>
      </c>
      <c r="H3" s="460" t="s">
        <v>754</v>
      </c>
      <c r="I3" s="461" t="s">
        <v>755</v>
      </c>
      <c r="J3" s="3" t="s">
        <v>756</v>
      </c>
      <c r="K3" s="3" t="s">
        <v>757</v>
      </c>
      <c r="L3" s="3" t="s">
        <v>760</v>
      </c>
      <c r="M3" s="447" t="s">
        <v>180</v>
      </c>
      <c r="N3" s="448" t="s">
        <v>114</v>
      </c>
      <c r="O3" s="463"/>
      <c r="P3" s="463"/>
    </row>
    <row r="4" spans="1:16" ht="69.75" customHeight="1" x14ac:dyDescent="0.25">
      <c r="A4" s="1896">
        <v>1</v>
      </c>
      <c r="B4" s="1898" t="s">
        <v>745</v>
      </c>
      <c r="C4" s="1900" t="s">
        <v>30</v>
      </c>
      <c r="D4" s="1902">
        <v>43199</v>
      </c>
      <c r="E4" s="1896" t="s">
        <v>1351</v>
      </c>
      <c r="F4" s="1896" t="s">
        <v>1353</v>
      </c>
      <c r="G4" s="1896" t="str">
        <f>'[1]КП Николин Ключ'!$B$10</f>
        <v>Гранатовая</v>
      </c>
      <c r="H4" s="1896">
        <v>2</v>
      </c>
      <c r="I4" s="1896">
        <v>189</v>
      </c>
      <c r="J4" s="452">
        <f>'[1]КП Николин Ключ'!E10</f>
        <v>19.22</v>
      </c>
      <c r="K4" s="464">
        <f>'[1]КП Николин Ключ'!F10</f>
        <v>11900000</v>
      </c>
      <c r="L4" s="1586" t="s">
        <v>761</v>
      </c>
      <c r="M4" s="1896"/>
      <c r="N4" s="1896">
        <v>3</v>
      </c>
      <c r="O4" s="1904" t="s">
        <v>762</v>
      </c>
      <c r="P4" s="1904" t="s">
        <v>763</v>
      </c>
    </row>
    <row r="5" spans="1:16" ht="50.25" customHeight="1" x14ac:dyDescent="0.25">
      <c r="A5" s="1897"/>
      <c r="B5" s="1899"/>
      <c r="C5" s="1901"/>
      <c r="D5" s="1897"/>
      <c r="E5" s="1897"/>
      <c r="F5" s="1897"/>
      <c r="G5" s="1897"/>
      <c r="H5" s="1897"/>
      <c r="I5" s="1897"/>
      <c r="J5" s="452">
        <f>'[1]КП Николин Ключ'!E11</f>
        <v>10</v>
      </c>
      <c r="K5" s="464">
        <f>'[1]КП Николин Ключ'!F11</f>
        <v>9888600</v>
      </c>
      <c r="L5" s="1587"/>
      <c r="M5" s="1897"/>
      <c r="N5" s="1897"/>
      <c r="O5" s="1905"/>
      <c r="P5" s="1905"/>
    </row>
    <row r="6" spans="1:16" ht="126" x14ac:dyDescent="0.25">
      <c r="A6" s="449">
        <v>2</v>
      </c>
      <c r="B6" s="456" t="s">
        <v>1298</v>
      </c>
      <c r="C6" s="457" t="s">
        <v>28</v>
      </c>
      <c r="D6" s="481"/>
      <c r="E6" s="449"/>
      <c r="F6" s="449"/>
      <c r="G6" s="449" t="str">
        <f>'[1]КП Николин Ключ'!$B$10</f>
        <v>Гранатовая</v>
      </c>
      <c r="H6" s="449">
        <v>8</v>
      </c>
      <c r="I6" s="467">
        <v>187.4</v>
      </c>
      <c r="J6" s="468">
        <v>14.41</v>
      </c>
      <c r="K6" s="464">
        <v>12800000</v>
      </c>
      <c r="L6" s="22" t="s">
        <v>764</v>
      </c>
      <c r="M6" s="449"/>
      <c r="N6" s="449">
        <v>3</v>
      </c>
      <c r="O6" s="71" t="s">
        <v>765</v>
      </c>
      <c r="P6" s="71" t="s">
        <v>766</v>
      </c>
    </row>
    <row r="7" spans="1:16" ht="126" x14ac:dyDescent="0.25">
      <c r="A7" s="449">
        <v>3</v>
      </c>
      <c r="B7" s="456" t="s">
        <v>1297</v>
      </c>
      <c r="C7" s="457" t="s">
        <v>28</v>
      </c>
      <c r="D7" s="449"/>
      <c r="E7" s="449"/>
      <c r="F7" s="449"/>
      <c r="G7" s="449" t="str">
        <f>'[1]КП Николин Ключ'!$B$10</f>
        <v>Гранатовая</v>
      </c>
      <c r="H7" s="449">
        <v>10</v>
      </c>
      <c r="I7" s="467">
        <v>190</v>
      </c>
      <c r="J7" s="468">
        <v>15.8</v>
      </c>
      <c r="K7" s="464">
        <v>13500000</v>
      </c>
      <c r="L7" s="22" t="s">
        <v>767</v>
      </c>
      <c r="M7" s="449"/>
      <c r="N7" s="449">
        <v>3</v>
      </c>
      <c r="O7" s="71" t="s">
        <v>768</v>
      </c>
      <c r="P7" s="71" t="s">
        <v>769</v>
      </c>
    </row>
    <row r="8" spans="1:16" ht="80.25" customHeight="1" x14ac:dyDescent="0.25">
      <c r="A8" s="449">
        <v>4</v>
      </c>
      <c r="B8" s="456" t="s">
        <v>745</v>
      </c>
      <c r="C8" s="457" t="s">
        <v>28</v>
      </c>
      <c r="D8" s="449"/>
      <c r="E8" s="449"/>
      <c r="F8" s="449"/>
      <c r="G8" s="449" t="str">
        <f>'[1]КП Николин Ключ'!$B$10</f>
        <v>Гранатовая</v>
      </c>
      <c r="H8" s="449">
        <v>12</v>
      </c>
      <c r="I8" s="467">
        <v>188.8</v>
      </c>
      <c r="J8" s="468">
        <v>16.23</v>
      </c>
      <c r="K8" s="464">
        <v>14700000</v>
      </c>
      <c r="L8" s="22" t="s">
        <v>767</v>
      </c>
      <c r="M8" s="22"/>
      <c r="N8" s="449">
        <v>3</v>
      </c>
      <c r="O8" s="71" t="s">
        <v>771</v>
      </c>
      <c r="P8" s="71" t="s">
        <v>772</v>
      </c>
    </row>
    <row r="9" spans="1:16" ht="75.75" customHeight="1" x14ac:dyDescent="0.25">
      <c r="A9" s="449">
        <v>5</v>
      </c>
      <c r="B9" s="456" t="s">
        <v>745</v>
      </c>
      <c r="C9" s="457" t="s">
        <v>28</v>
      </c>
      <c r="D9" s="469"/>
      <c r="E9" s="449"/>
      <c r="F9" s="449"/>
      <c r="G9" s="22" t="s">
        <v>773</v>
      </c>
      <c r="H9" s="22">
        <v>3</v>
      </c>
      <c r="I9" s="467">
        <v>90</v>
      </c>
      <c r="J9" s="468">
        <v>11</v>
      </c>
      <c r="K9" s="464">
        <v>7150000</v>
      </c>
      <c r="L9" s="22" t="s">
        <v>774</v>
      </c>
      <c r="M9" s="449"/>
      <c r="N9" s="449">
        <v>3</v>
      </c>
      <c r="O9" s="71" t="s">
        <v>775</v>
      </c>
      <c r="P9" s="71" t="s">
        <v>776</v>
      </c>
    </row>
    <row r="10" spans="1:16" ht="105" x14ac:dyDescent="0.25">
      <c r="A10" s="449">
        <v>6</v>
      </c>
      <c r="B10" s="456" t="s">
        <v>745</v>
      </c>
      <c r="C10" s="457" t="s">
        <v>28</v>
      </c>
      <c r="D10" s="449"/>
      <c r="E10" s="449"/>
      <c r="F10" s="449"/>
      <c r="G10" s="22" t="s">
        <v>777</v>
      </c>
      <c r="H10" s="22">
        <v>5</v>
      </c>
      <c r="I10" s="467">
        <v>177.7</v>
      </c>
      <c r="J10" s="468">
        <v>11.54</v>
      </c>
      <c r="K10" s="464">
        <v>8245000</v>
      </c>
      <c r="L10" s="22" t="s">
        <v>778</v>
      </c>
      <c r="M10" s="449"/>
      <c r="N10" s="449">
        <v>3</v>
      </c>
      <c r="O10" s="71" t="s">
        <v>779</v>
      </c>
      <c r="P10" s="71" t="s">
        <v>780</v>
      </c>
    </row>
    <row r="11" spans="1:16" ht="37.5" customHeight="1" x14ac:dyDescent="0.25">
      <c r="A11" s="1896">
        <v>7</v>
      </c>
      <c r="B11" s="1898" t="s">
        <v>745</v>
      </c>
      <c r="C11" s="1900" t="s">
        <v>30</v>
      </c>
      <c r="D11" s="1902">
        <v>43201</v>
      </c>
      <c r="E11" s="1896"/>
      <c r="F11" s="1896"/>
      <c r="G11" s="1586" t="s">
        <v>777</v>
      </c>
      <c r="H11" s="1586">
        <v>10</v>
      </c>
      <c r="I11" s="1906">
        <v>143.69999999999999</v>
      </c>
      <c r="J11" s="468">
        <v>8</v>
      </c>
      <c r="K11" s="464">
        <v>6800000</v>
      </c>
      <c r="L11" s="22"/>
      <c r="M11" s="449"/>
      <c r="N11" s="449">
        <v>3</v>
      </c>
      <c r="O11" s="71"/>
      <c r="P11" s="71"/>
    </row>
    <row r="12" spans="1:16" ht="45.75" customHeight="1" x14ac:dyDescent="0.25">
      <c r="A12" s="1897"/>
      <c r="B12" s="1899"/>
      <c r="C12" s="1901"/>
      <c r="D12" s="1897"/>
      <c r="E12" s="1897"/>
      <c r="F12" s="1897"/>
      <c r="G12" s="1587"/>
      <c r="H12" s="1587"/>
      <c r="I12" s="1907"/>
      <c r="J12" s="468">
        <v>16.78</v>
      </c>
      <c r="K12" s="464">
        <v>7900000</v>
      </c>
      <c r="L12" s="22" t="s">
        <v>781</v>
      </c>
      <c r="M12" s="449"/>
      <c r="N12" s="449">
        <v>3</v>
      </c>
      <c r="O12" s="71" t="s">
        <v>782</v>
      </c>
      <c r="P12" s="71" t="s">
        <v>783</v>
      </c>
    </row>
    <row r="13" spans="1:16" ht="138" customHeight="1" x14ac:dyDescent="0.25">
      <c r="A13" s="449">
        <v>8</v>
      </c>
      <c r="B13" s="456" t="s">
        <v>745</v>
      </c>
      <c r="C13" s="1900" t="s">
        <v>30</v>
      </c>
      <c r="D13" s="1902">
        <v>43201</v>
      </c>
      <c r="E13" s="1896"/>
      <c r="F13" s="1896"/>
      <c r="G13" s="22" t="s">
        <v>777</v>
      </c>
      <c r="H13" s="22">
        <v>16</v>
      </c>
      <c r="I13" s="467">
        <v>143.69999999999999</v>
      </c>
      <c r="J13" s="468">
        <v>16.510000000000002</v>
      </c>
      <c r="K13" s="464">
        <v>7500000</v>
      </c>
      <c r="L13" s="22" t="s">
        <v>784</v>
      </c>
      <c r="M13" s="449"/>
      <c r="N13" s="449">
        <v>3</v>
      </c>
      <c r="O13" s="71" t="s">
        <v>785</v>
      </c>
      <c r="P13" s="71" t="s">
        <v>786</v>
      </c>
    </row>
    <row r="14" spans="1:16" ht="31.5" customHeight="1" x14ac:dyDescent="0.25">
      <c r="A14" s="1896">
        <v>9</v>
      </c>
      <c r="B14" s="1898" t="s">
        <v>745</v>
      </c>
      <c r="C14" s="1901"/>
      <c r="D14" s="1897"/>
      <c r="E14" s="1897"/>
      <c r="F14" s="1897"/>
      <c r="G14" s="1586" t="s">
        <v>787</v>
      </c>
      <c r="H14" s="1586">
        <v>5</v>
      </c>
      <c r="I14" s="1586"/>
      <c r="J14" s="471">
        <v>16</v>
      </c>
      <c r="K14" s="464">
        <v>9513000</v>
      </c>
      <c r="L14" s="1586" t="s">
        <v>761</v>
      </c>
      <c r="M14" s="1896"/>
      <c r="N14" s="1896">
        <v>3</v>
      </c>
      <c r="O14" s="1904" t="s">
        <v>788</v>
      </c>
      <c r="P14" s="1904" t="s">
        <v>789</v>
      </c>
    </row>
    <row r="15" spans="1:16" ht="71.25" customHeight="1" x14ac:dyDescent="0.25">
      <c r="A15" s="1897"/>
      <c r="B15" s="1899"/>
      <c r="C15" s="450" t="s">
        <v>30</v>
      </c>
      <c r="D15" s="481">
        <v>43199</v>
      </c>
      <c r="E15" s="449" t="s">
        <v>1351</v>
      </c>
      <c r="F15" s="449" t="s">
        <v>1353</v>
      </c>
      <c r="G15" s="1587"/>
      <c r="H15" s="1587"/>
      <c r="I15" s="1587"/>
      <c r="J15" s="471">
        <v>9</v>
      </c>
      <c r="K15" s="464">
        <v>8575000</v>
      </c>
      <c r="L15" s="1587"/>
      <c r="M15" s="1897"/>
      <c r="N15" s="1897"/>
      <c r="O15" s="1905"/>
      <c r="P15" s="1905"/>
    </row>
    <row r="16" spans="1:16" ht="204.75" customHeight="1" x14ac:dyDescent="0.25">
      <c r="A16" s="449">
        <v>10</v>
      </c>
      <c r="B16" s="456" t="s">
        <v>745</v>
      </c>
      <c r="C16" s="457" t="s">
        <v>28</v>
      </c>
      <c r="D16" s="481"/>
      <c r="E16" s="449"/>
      <c r="F16" s="449"/>
      <c r="G16" s="473" t="s">
        <v>787</v>
      </c>
      <c r="H16" s="473">
        <v>7</v>
      </c>
      <c r="I16" s="467">
        <v>200.4</v>
      </c>
      <c r="J16" s="468">
        <v>11.83</v>
      </c>
      <c r="K16" s="464">
        <v>12950000</v>
      </c>
      <c r="L16" s="22" t="s">
        <v>790</v>
      </c>
      <c r="M16" s="449"/>
      <c r="N16" s="449">
        <v>3</v>
      </c>
      <c r="O16" s="474" t="s">
        <v>791</v>
      </c>
      <c r="P16" s="474" t="s">
        <v>792</v>
      </c>
    </row>
    <row r="17" spans="1:16" ht="139.5" customHeight="1" x14ac:dyDescent="0.25">
      <c r="A17" s="449">
        <v>11</v>
      </c>
      <c r="B17" s="456" t="s">
        <v>745</v>
      </c>
      <c r="C17" s="450" t="s">
        <v>30</v>
      </c>
      <c r="D17" s="449"/>
      <c r="E17" s="449"/>
      <c r="F17" s="449"/>
      <c r="G17" s="473" t="s">
        <v>787</v>
      </c>
      <c r="H17" s="473">
        <v>11</v>
      </c>
      <c r="I17" s="467">
        <v>254</v>
      </c>
      <c r="J17" s="468">
        <v>15.67</v>
      </c>
      <c r="K17" s="464">
        <v>12350000</v>
      </c>
      <c r="L17" s="22" t="s">
        <v>790</v>
      </c>
      <c r="M17" s="449"/>
      <c r="N17" s="449">
        <v>3</v>
      </c>
      <c r="O17" s="474" t="s">
        <v>793</v>
      </c>
      <c r="P17" s="474" t="s">
        <v>794</v>
      </c>
    </row>
    <row r="18" spans="1:16" ht="130.5" customHeight="1" x14ac:dyDescent="0.25">
      <c r="A18" s="449">
        <v>12</v>
      </c>
      <c r="B18" s="456" t="s">
        <v>745</v>
      </c>
      <c r="C18" s="450" t="s">
        <v>30</v>
      </c>
      <c r="D18" s="449"/>
      <c r="E18" s="449"/>
      <c r="F18" s="449"/>
      <c r="G18" s="473" t="s">
        <v>787</v>
      </c>
      <c r="H18" s="473">
        <v>17</v>
      </c>
      <c r="I18" s="467">
        <v>392.8</v>
      </c>
      <c r="J18" s="468">
        <v>15.66</v>
      </c>
      <c r="K18" s="464">
        <v>13500000</v>
      </c>
      <c r="L18" s="22" t="s">
        <v>795</v>
      </c>
      <c r="M18" s="449"/>
      <c r="N18" s="449">
        <v>3</v>
      </c>
      <c r="O18" s="474" t="s">
        <v>796</v>
      </c>
      <c r="P18" s="474" t="s">
        <v>797</v>
      </c>
    </row>
    <row r="19" spans="1:16" ht="15.75" x14ac:dyDescent="0.25">
      <c r="A19" s="458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9"/>
      <c r="P19" s="459"/>
    </row>
    <row r="20" spans="1:16" ht="15.75" x14ac:dyDescent="0.25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9"/>
      <c r="P20" s="459"/>
    </row>
    <row r="21" spans="1:16" ht="15.75" x14ac:dyDescent="0.25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9"/>
      <c r="P21" s="459"/>
    </row>
    <row r="22" spans="1:16" ht="15.75" x14ac:dyDescent="0.25">
      <c r="A22" s="45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9"/>
      <c r="P22" s="459"/>
    </row>
    <row r="23" spans="1:16" ht="15.75" x14ac:dyDescent="0.25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9"/>
      <c r="P23" s="459"/>
    </row>
    <row r="24" spans="1:16" ht="15.75" x14ac:dyDescent="0.25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  <c r="P24" s="459"/>
    </row>
    <row r="25" spans="1:16" ht="15.75" x14ac:dyDescent="0.25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9"/>
      <c r="P25" s="459"/>
    </row>
    <row r="26" spans="1:16" ht="15.75" x14ac:dyDescent="0.25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9"/>
      <c r="P26" s="459"/>
    </row>
    <row r="27" spans="1:16" ht="15.75" x14ac:dyDescent="0.25">
      <c r="A27" s="458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9"/>
      <c r="P27" s="459"/>
    </row>
    <row r="28" spans="1:16" ht="15.75" x14ac:dyDescent="0.25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9"/>
      <c r="P28" s="459"/>
    </row>
    <row r="29" spans="1:16" ht="15.75" x14ac:dyDescent="0.25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9"/>
      <c r="P29" s="459"/>
    </row>
    <row r="30" spans="1:16" ht="15.75" x14ac:dyDescent="0.25">
      <c r="A30" s="458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9"/>
      <c r="P30" s="459"/>
    </row>
    <row r="31" spans="1:16" ht="15.75" x14ac:dyDescent="0.25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9"/>
      <c r="P31" s="459"/>
    </row>
    <row r="32" spans="1:16" ht="15.75" x14ac:dyDescent="0.25">
      <c r="A32" s="458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9"/>
      <c r="P32" s="459"/>
    </row>
    <row r="33" spans="1:16" ht="15.75" x14ac:dyDescent="0.25">
      <c r="A33" s="45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9"/>
      <c r="P33" s="459"/>
    </row>
  </sheetData>
  <autoFilter ref="A3:N18"/>
  <mergeCells count="39">
    <mergeCell ref="C11:C12"/>
    <mergeCell ref="D11:D12"/>
    <mergeCell ref="N4:N5"/>
    <mergeCell ref="O4:O5"/>
    <mergeCell ref="P14:P15"/>
    <mergeCell ref="P4:P5"/>
    <mergeCell ref="L4:L5"/>
    <mergeCell ref="M4:M5"/>
    <mergeCell ref="C13:C14"/>
    <mergeCell ref="D13:D14"/>
    <mergeCell ref="E13:E14"/>
    <mergeCell ref="F13:F14"/>
    <mergeCell ref="A11:A12"/>
    <mergeCell ref="L14:L15"/>
    <mergeCell ref="M14:M15"/>
    <mergeCell ref="N14:N15"/>
    <mergeCell ref="O14:O15"/>
    <mergeCell ref="B11:B12"/>
    <mergeCell ref="H11:H12"/>
    <mergeCell ref="I11:I12"/>
    <mergeCell ref="A14:A15"/>
    <mergeCell ref="B14:B15"/>
    <mergeCell ref="G14:G15"/>
    <mergeCell ref="H14:H15"/>
    <mergeCell ref="I14:I15"/>
    <mergeCell ref="E11:E12"/>
    <mergeCell ref="F11:F12"/>
    <mergeCell ref="G11:G12"/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3"/>
  <sheetViews>
    <sheetView topLeftCell="D7" zoomScale="75" zoomScaleNormal="75" workbookViewId="0">
      <selection activeCell="K10" sqref="K10"/>
    </sheetView>
  </sheetViews>
  <sheetFormatPr defaultRowHeight="15" x14ac:dyDescent="0.25"/>
  <cols>
    <col min="1" max="1" width="9.140625" style="65"/>
    <col min="2" max="2" width="23.42578125" style="65" customWidth="1"/>
    <col min="3" max="3" width="20.140625" style="65" customWidth="1"/>
    <col min="4" max="4" width="11.42578125" style="65" customWidth="1"/>
    <col min="5" max="5" width="13" style="65" customWidth="1"/>
    <col min="6" max="6" width="14.140625" style="65" customWidth="1"/>
    <col min="7" max="7" width="15.42578125" style="65" customWidth="1"/>
    <col min="8" max="8" width="17.140625" style="65" customWidth="1"/>
    <col min="9" max="9" width="17.28515625" style="65" customWidth="1"/>
    <col min="10" max="10" width="18.140625" style="65" customWidth="1"/>
    <col min="11" max="13" width="22.7109375" style="65" customWidth="1"/>
    <col min="14" max="14" width="53.42578125" style="65" customWidth="1"/>
    <col min="15" max="15" width="16.5703125" style="65" customWidth="1"/>
    <col min="16" max="16" width="19.85546875" style="65" customWidth="1"/>
    <col min="17" max="17" width="17.140625" customWidth="1"/>
    <col min="18" max="18" width="24.28515625" customWidth="1"/>
  </cols>
  <sheetData>
    <row r="1" spans="1:18" ht="18.75" x14ac:dyDescent="0.25">
      <c r="A1" s="1895" t="s">
        <v>752</v>
      </c>
      <c r="B1" s="1895"/>
      <c r="C1" s="1895"/>
      <c r="D1" s="1895"/>
      <c r="E1" s="1895"/>
      <c r="F1" s="1895"/>
      <c r="G1" s="1895"/>
      <c r="H1" s="1895"/>
      <c r="I1" s="1895"/>
    </row>
    <row r="2" spans="1:18" ht="15.75" x14ac:dyDescent="0.25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9"/>
      <c r="R2" s="459"/>
    </row>
    <row r="3" spans="1:18" ht="81.75" customHeight="1" x14ac:dyDescent="0.25">
      <c r="A3" s="3" t="s">
        <v>172</v>
      </c>
      <c r="B3" s="3" t="s">
        <v>173</v>
      </c>
      <c r="C3" s="3" t="s">
        <v>174</v>
      </c>
      <c r="D3" s="444" t="s">
        <v>175</v>
      </c>
      <c r="E3" s="3" t="s">
        <v>176</v>
      </c>
      <c r="F3" s="3" t="s">
        <v>177</v>
      </c>
      <c r="G3" s="460" t="s">
        <v>753</v>
      </c>
      <c r="H3" s="460" t="s">
        <v>754</v>
      </c>
      <c r="I3" s="461" t="s">
        <v>755</v>
      </c>
      <c r="J3" s="3" t="s">
        <v>756</v>
      </c>
      <c r="K3" s="3" t="s">
        <v>757</v>
      </c>
      <c r="L3" s="462" t="s">
        <v>758</v>
      </c>
      <c r="M3" s="462" t="s">
        <v>759</v>
      </c>
      <c r="N3" s="3" t="s">
        <v>760</v>
      </c>
      <c r="O3" s="447" t="s">
        <v>180</v>
      </c>
      <c r="P3" s="448" t="s">
        <v>114</v>
      </c>
      <c r="Q3" s="463"/>
      <c r="R3" s="463"/>
    </row>
    <row r="4" spans="1:18" ht="69.75" customHeight="1" x14ac:dyDescent="0.25">
      <c r="A4" s="1896">
        <v>1</v>
      </c>
      <c r="B4" s="1898" t="s">
        <v>745</v>
      </c>
      <c r="C4" s="1908" t="s">
        <v>28</v>
      </c>
      <c r="D4" s="1896"/>
      <c r="E4" s="1896"/>
      <c r="F4" s="1896"/>
      <c r="G4" s="1896" t="str">
        <f>'[1]КП Николин Ключ'!$B$10</f>
        <v>Гранатовая</v>
      </c>
      <c r="H4" s="1896">
        <v>2</v>
      </c>
      <c r="I4" s="1896">
        <v>189</v>
      </c>
      <c r="J4" s="452">
        <f>'[1]КП Николин Ключ'!E10</f>
        <v>19.22</v>
      </c>
      <c r="K4" s="464">
        <f>'[1]КП Николин Ключ'!F10</f>
        <v>11900000</v>
      </c>
      <c r="L4" s="65">
        <v>4760000</v>
      </c>
      <c r="M4" s="70">
        <v>595000</v>
      </c>
      <c r="N4" s="1586" t="s">
        <v>761</v>
      </c>
      <c r="O4" s="1896"/>
      <c r="P4" s="1896">
        <v>6</v>
      </c>
      <c r="Q4" s="1904" t="s">
        <v>762</v>
      </c>
      <c r="R4" s="1904" t="s">
        <v>763</v>
      </c>
    </row>
    <row r="5" spans="1:18" ht="50.25" customHeight="1" x14ac:dyDescent="0.25">
      <c r="A5" s="1897"/>
      <c r="B5" s="1899"/>
      <c r="C5" s="1909"/>
      <c r="D5" s="1897"/>
      <c r="E5" s="1897"/>
      <c r="F5" s="1897"/>
      <c r="G5" s="1897"/>
      <c r="H5" s="1897"/>
      <c r="I5" s="1897"/>
      <c r="J5" s="452">
        <f>'[1]КП Николин Ключ'!E11</f>
        <v>10</v>
      </c>
      <c r="K5" s="464">
        <f>'[1]КП Николин Ключ'!F11</f>
        <v>9888600</v>
      </c>
      <c r="L5" s="465">
        <v>3955440</v>
      </c>
      <c r="M5" s="466">
        <v>494430</v>
      </c>
      <c r="N5" s="1587"/>
      <c r="O5" s="1897"/>
      <c r="P5" s="1897"/>
      <c r="Q5" s="1905"/>
      <c r="R5" s="1905"/>
    </row>
    <row r="6" spans="1:18" ht="126" x14ac:dyDescent="0.25">
      <c r="A6" s="449">
        <v>2</v>
      </c>
      <c r="B6" s="456" t="s">
        <v>745</v>
      </c>
      <c r="C6" s="457" t="s">
        <v>28</v>
      </c>
      <c r="D6" s="449"/>
      <c r="E6" s="449"/>
      <c r="F6" s="449"/>
      <c r="G6" s="449" t="str">
        <f>'[1]КП Николин Ключ'!$B$10</f>
        <v>Гранатовая</v>
      </c>
      <c r="H6" s="449">
        <v>8</v>
      </c>
      <c r="I6" s="467">
        <v>197</v>
      </c>
      <c r="J6" s="468">
        <v>14.41</v>
      </c>
      <c r="K6" s="464">
        <v>11100000</v>
      </c>
      <c r="L6" s="464">
        <v>4440000</v>
      </c>
      <c r="M6" s="464">
        <v>555000</v>
      </c>
      <c r="N6" s="22" t="s">
        <v>764</v>
      </c>
      <c r="O6" s="449"/>
      <c r="P6" s="449">
        <v>6</v>
      </c>
      <c r="Q6" s="71" t="s">
        <v>765</v>
      </c>
      <c r="R6" s="71" t="s">
        <v>766</v>
      </c>
    </row>
    <row r="7" spans="1:18" ht="126" x14ac:dyDescent="0.25">
      <c r="A7" s="449">
        <v>3</v>
      </c>
      <c r="B7" s="456" t="s">
        <v>745</v>
      </c>
      <c r="C7" s="457" t="s">
        <v>28</v>
      </c>
      <c r="D7" s="449"/>
      <c r="E7" s="449"/>
      <c r="F7" s="449"/>
      <c r="G7" s="449" t="str">
        <f>'[1]КП Николин Ключ'!$B$10</f>
        <v>Гранатовая</v>
      </c>
      <c r="H7" s="449">
        <v>10</v>
      </c>
      <c r="I7" s="467">
        <v>197</v>
      </c>
      <c r="J7" s="468">
        <v>15.8</v>
      </c>
      <c r="K7" s="464">
        <v>11400000</v>
      </c>
      <c r="L7" s="464">
        <v>4560000</v>
      </c>
      <c r="M7" s="464">
        <v>570000</v>
      </c>
      <c r="N7" s="22" t="s">
        <v>767</v>
      </c>
      <c r="O7" s="449"/>
      <c r="P7" s="449">
        <v>6</v>
      </c>
      <c r="Q7" s="71" t="s">
        <v>768</v>
      </c>
      <c r="R7" s="71" t="s">
        <v>769</v>
      </c>
    </row>
    <row r="8" spans="1:18" ht="126" x14ac:dyDescent="0.25">
      <c r="A8" s="449">
        <v>4</v>
      </c>
      <c r="B8" s="456" t="s">
        <v>745</v>
      </c>
      <c r="C8" s="457" t="s">
        <v>28</v>
      </c>
      <c r="D8" s="449"/>
      <c r="E8" s="449"/>
      <c r="F8" s="449"/>
      <c r="G8" s="449" t="str">
        <f>'[1]КП Николин Ключ'!$B$10</f>
        <v>Гранатовая</v>
      </c>
      <c r="H8" s="449">
        <v>12</v>
      </c>
      <c r="I8" s="467">
        <v>197</v>
      </c>
      <c r="J8" s="468">
        <v>16.23</v>
      </c>
      <c r="K8" s="464">
        <v>11400000</v>
      </c>
      <c r="L8" s="464">
        <v>4560000</v>
      </c>
      <c r="M8" s="464">
        <v>570000</v>
      </c>
      <c r="N8" s="22" t="s">
        <v>767</v>
      </c>
      <c r="O8" s="22" t="s">
        <v>770</v>
      </c>
      <c r="P8" s="449">
        <v>6</v>
      </c>
      <c r="Q8" s="71" t="s">
        <v>771</v>
      </c>
      <c r="R8" s="71" t="s">
        <v>772</v>
      </c>
    </row>
    <row r="9" spans="1:18" ht="190.5" hidden="1" customHeight="1" x14ac:dyDescent="0.25">
      <c r="A9" s="449">
        <v>5</v>
      </c>
      <c r="B9" s="456" t="s">
        <v>745</v>
      </c>
      <c r="C9" s="450" t="s">
        <v>30</v>
      </c>
      <c r="D9" s="469"/>
      <c r="E9" s="449" t="s">
        <v>454</v>
      </c>
      <c r="F9" s="449"/>
      <c r="G9" s="22" t="s">
        <v>773</v>
      </c>
      <c r="H9" s="22">
        <v>3</v>
      </c>
      <c r="I9" s="467">
        <v>90</v>
      </c>
      <c r="J9" s="468">
        <v>11</v>
      </c>
      <c r="K9" s="464">
        <v>6150000</v>
      </c>
      <c r="L9" s="470">
        <v>6000000</v>
      </c>
      <c r="M9" s="470"/>
      <c r="N9" s="22" t="s">
        <v>774</v>
      </c>
      <c r="O9" s="449"/>
      <c r="P9" s="449">
        <v>5</v>
      </c>
      <c r="Q9" s="71" t="s">
        <v>775</v>
      </c>
      <c r="R9" s="71" t="s">
        <v>776</v>
      </c>
    </row>
    <row r="10" spans="1:18" ht="105" x14ac:dyDescent="0.25">
      <c r="A10" s="449">
        <v>6</v>
      </c>
      <c r="B10" s="456" t="s">
        <v>745</v>
      </c>
      <c r="C10" s="457" t="s">
        <v>28</v>
      </c>
      <c r="D10" s="449"/>
      <c r="E10" s="449"/>
      <c r="F10" s="449"/>
      <c r="G10" s="22" t="s">
        <v>777</v>
      </c>
      <c r="H10" s="22">
        <v>5</v>
      </c>
      <c r="I10" s="467">
        <v>177.7</v>
      </c>
      <c r="J10" s="468">
        <v>11.54</v>
      </c>
      <c r="K10" s="464">
        <v>5586000</v>
      </c>
      <c r="L10" s="464">
        <v>2234400</v>
      </c>
      <c r="M10" s="464">
        <v>279300</v>
      </c>
      <c r="N10" s="22" t="s">
        <v>778</v>
      </c>
      <c r="O10" s="449"/>
      <c r="P10" s="449">
        <v>5</v>
      </c>
      <c r="Q10" s="71" t="s">
        <v>779</v>
      </c>
      <c r="R10" s="71" t="s">
        <v>780</v>
      </c>
    </row>
    <row r="11" spans="1:18" ht="37.5" customHeight="1" x14ac:dyDescent="0.25">
      <c r="A11" s="449"/>
      <c r="B11" s="456"/>
      <c r="C11" s="1908" t="s">
        <v>28</v>
      </c>
      <c r="D11" s="1896"/>
      <c r="E11" s="1896"/>
      <c r="F11" s="1896"/>
      <c r="G11" s="1586" t="s">
        <v>777</v>
      </c>
      <c r="H11" s="1586">
        <v>10</v>
      </c>
      <c r="I11" s="1906">
        <v>143.69999999999999</v>
      </c>
      <c r="J11" s="468">
        <v>8</v>
      </c>
      <c r="K11" s="464">
        <v>6800000</v>
      </c>
      <c r="L11" s="464">
        <v>2720000</v>
      </c>
      <c r="M11" s="464">
        <v>340000</v>
      </c>
      <c r="N11" s="22"/>
      <c r="O11" s="449"/>
      <c r="P11" s="449"/>
      <c r="Q11" s="71"/>
      <c r="R11" s="71"/>
    </row>
    <row r="12" spans="1:18" ht="45.75" customHeight="1" x14ac:dyDescent="0.25">
      <c r="A12" s="449">
        <v>7</v>
      </c>
      <c r="B12" s="456" t="s">
        <v>745</v>
      </c>
      <c r="C12" s="1909"/>
      <c r="D12" s="1897"/>
      <c r="E12" s="1897"/>
      <c r="F12" s="1897"/>
      <c r="G12" s="1587"/>
      <c r="H12" s="1587"/>
      <c r="I12" s="1907"/>
      <c r="J12" s="468">
        <v>16.78</v>
      </c>
      <c r="K12" s="464">
        <v>7900000</v>
      </c>
      <c r="L12" s="464">
        <v>3160000</v>
      </c>
      <c r="M12" s="464">
        <v>395000</v>
      </c>
      <c r="N12" s="22" t="s">
        <v>781</v>
      </c>
      <c r="O12" s="449"/>
      <c r="P12" s="449">
        <v>5</v>
      </c>
      <c r="Q12" s="71" t="s">
        <v>782</v>
      </c>
      <c r="R12" s="71" t="s">
        <v>783</v>
      </c>
    </row>
    <row r="13" spans="1:18" ht="105" x14ac:dyDescent="0.25">
      <c r="A13" s="449">
        <v>8</v>
      </c>
      <c r="B13" s="456" t="s">
        <v>745</v>
      </c>
      <c r="C13" s="457" t="s">
        <v>28</v>
      </c>
      <c r="D13" s="449"/>
      <c r="E13" s="449"/>
      <c r="F13" s="449"/>
      <c r="G13" s="22" t="s">
        <v>777</v>
      </c>
      <c r="H13" s="22">
        <v>16</v>
      </c>
      <c r="I13" s="467">
        <v>143.69999999999999</v>
      </c>
      <c r="J13" s="468">
        <v>16.510000000000002</v>
      </c>
      <c r="K13" s="464">
        <v>7500000</v>
      </c>
      <c r="L13" s="464">
        <v>3000000</v>
      </c>
      <c r="M13" s="464">
        <v>375000</v>
      </c>
      <c r="N13" s="22" t="s">
        <v>784</v>
      </c>
      <c r="O13" s="449"/>
      <c r="P13" s="449">
        <v>5</v>
      </c>
      <c r="Q13" s="71" t="s">
        <v>785</v>
      </c>
      <c r="R13" s="71" t="s">
        <v>786</v>
      </c>
    </row>
    <row r="14" spans="1:18" ht="31.5" customHeight="1" x14ac:dyDescent="0.25">
      <c r="A14" s="1896">
        <v>9</v>
      </c>
      <c r="B14" s="1898" t="s">
        <v>745</v>
      </c>
      <c r="C14" s="457" t="s">
        <v>28</v>
      </c>
      <c r="D14" s="1896"/>
      <c r="E14" s="1896"/>
      <c r="F14" s="1896"/>
      <c r="G14" s="1586" t="s">
        <v>787</v>
      </c>
      <c r="H14" s="1586">
        <v>5</v>
      </c>
      <c r="I14" s="1586"/>
      <c r="J14" s="471">
        <v>16</v>
      </c>
      <c r="K14" s="464">
        <v>9513000</v>
      </c>
      <c r="L14" s="464">
        <v>3805200</v>
      </c>
      <c r="M14" s="464">
        <v>475650</v>
      </c>
      <c r="N14" s="1586" t="s">
        <v>761</v>
      </c>
      <c r="O14" s="1896"/>
      <c r="P14" s="1896">
        <v>6</v>
      </c>
      <c r="Q14" s="1904" t="s">
        <v>788</v>
      </c>
      <c r="R14" s="1904" t="s">
        <v>789</v>
      </c>
    </row>
    <row r="15" spans="1:18" ht="71.25" customHeight="1" x14ac:dyDescent="0.25">
      <c r="A15" s="1897"/>
      <c r="B15" s="1899"/>
      <c r="C15" s="457" t="s">
        <v>28</v>
      </c>
      <c r="D15" s="1897"/>
      <c r="E15" s="1897"/>
      <c r="F15" s="1897"/>
      <c r="G15" s="1587"/>
      <c r="H15" s="1587"/>
      <c r="I15" s="1587"/>
      <c r="J15" s="471">
        <v>9</v>
      </c>
      <c r="K15" s="464">
        <v>8575000</v>
      </c>
      <c r="L15" s="472">
        <v>3430000</v>
      </c>
      <c r="M15" s="472">
        <v>428750</v>
      </c>
      <c r="N15" s="1587"/>
      <c r="O15" s="1897"/>
      <c r="P15" s="1897"/>
      <c r="Q15" s="1905"/>
      <c r="R15" s="1905"/>
    </row>
    <row r="16" spans="1:18" ht="204.75" x14ac:dyDescent="0.25">
      <c r="A16" s="449">
        <v>10</v>
      </c>
      <c r="B16" s="456" t="s">
        <v>745</v>
      </c>
      <c r="C16" s="457" t="s">
        <v>28</v>
      </c>
      <c r="D16" s="449"/>
      <c r="E16" s="449"/>
      <c r="F16" s="449"/>
      <c r="G16" s="473" t="s">
        <v>787</v>
      </c>
      <c r="H16" s="473">
        <v>7</v>
      </c>
      <c r="I16" s="467">
        <v>200.4</v>
      </c>
      <c r="J16" s="468">
        <v>11.83</v>
      </c>
      <c r="K16" s="464">
        <v>9600000</v>
      </c>
      <c r="L16" s="464">
        <v>3840000</v>
      </c>
      <c r="M16" s="464">
        <v>480000</v>
      </c>
      <c r="N16" s="22" t="s">
        <v>790</v>
      </c>
      <c r="O16" s="449"/>
      <c r="P16" s="449">
        <v>5</v>
      </c>
      <c r="Q16" s="474" t="s">
        <v>791</v>
      </c>
      <c r="R16" s="474" t="s">
        <v>792</v>
      </c>
    </row>
    <row r="17" spans="1:18" ht="139.5" customHeight="1" x14ac:dyDescent="0.25">
      <c r="A17" s="449">
        <v>11</v>
      </c>
      <c r="B17" s="456" t="s">
        <v>745</v>
      </c>
      <c r="C17" s="450" t="s">
        <v>30</v>
      </c>
      <c r="D17" s="449"/>
      <c r="E17" s="449"/>
      <c r="F17" s="449"/>
      <c r="G17" s="473" t="s">
        <v>787</v>
      </c>
      <c r="H17" s="473">
        <v>11</v>
      </c>
      <c r="I17" s="467">
        <v>254</v>
      </c>
      <c r="J17" s="468">
        <v>15.67</v>
      </c>
      <c r="K17" s="464">
        <v>12350000</v>
      </c>
      <c r="L17" s="464">
        <v>4940000</v>
      </c>
      <c r="M17" s="464">
        <v>617500</v>
      </c>
      <c r="N17" s="22" t="s">
        <v>790</v>
      </c>
      <c r="O17" s="449"/>
      <c r="P17" s="449">
        <v>5</v>
      </c>
      <c r="Q17" s="474" t="s">
        <v>793</v>
      </c>
      <c r="R17" s="474" t="s">
        <v>794</v>
      </c>
    </row>
    <row r="18" spans="1:18" ht="130.5" customHeight="1" x14ac:dyDescent="0.25">
      <c r="A18" s="449">
        <v>12</v>
      </c>
      <c r="B18" s="456" t="s">
        <v>745</v>
      </c>
      <c r="C18" s="450" t="s">
        <v>30</v>
      </c>
      <c r="D18" s="449"/>
      <c r="E18" s="449"/>
      <c r="F18" s="449"/>
      <c r="G18" s="473" t="s">
        <v>787</v>
      </c>
      <c r="H18" s="473">
        <v>17</v>
      </c>
      <c r="I18" s="467">
        <v>392.8</v>
      </c>
      <c r="J18" s="468">
        <v>15.66</v>
      </c>
      <c r="K18" s="464">
        <v>13500000</v>
      </c>
      <c r="L18" s="464">
        <v>5400000</v>
      </c>
      <c r="M18" s="464">
        <v>675000</v>
      </c>
      <c r="N18" s="22" t="s">
        <v>795</v>
      </c>
      <c r="O18" s="449"/>
      <c r="P18" s="449">
        <v>5</v>
      </c>
      <c r="Q18" s="474" t="s">
        <v>796</v>
      </c>
      <c r="R18" s="474" t="s">
        <v>797</v>
      </c>
    </row>
    <row r="19" spans="1:18" ht="15.75" x14ac:dyDescent="0.25">
      <c r="A19" s="458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9"/>
      <c r="R19" s="459"/>
    </row>
    <row r="20" spans="1:18" ht="15.75" x14ac:dyDescent="0.25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9"/>
      <c r="R20" s="459"/>
    </row>
    <row r="21" spans="1:18" ht="15.75" x14ac:dyDescent="0.25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9"/>
      <c r="R21" s="459"/>
    </row>
    <row r="22" spans="1:18" ht="15.75" x14ac:dyDescent="0.25">
      <c r="A22" s="45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9"/>
      <c r="R22" s="459"/>
    </row>
    <row r="23" spans="1:18" ht="15.75" x14ac:dyDescent="0.25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9"/>
      <c r="R23" s="459"/>
    </row>
    <row r="24" spans="1:18" ht="15.75" x14ac:dyDescent="0.25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9"/>
      <c r="R24" s="459"/>
    </row>
    <row r="25" spans="1:18" ht="15.75" x14ac:dyDescent="0.25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9"/>
      <c r="R25" s="459"/>
    </row>
    <row r="26" spans="1:18" ht="15.75" x14ac:dyDescent="0.25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9"/>
      <c r="R26" s="459"/>
    </row>
    <row r="27" spans="1:18" ht="15.75" x14ac:dyDescent="0.25">
      <c r="A27" s="458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9"/>
      <c r="R27" s="459"/>
    </row>
    <row r="28" spans="1:18" ht="15.75" x14ac:dyDescent="0.25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9"/>
      <c r="R28" s="459"/>
    </row>
    <row r="29" spans="1:18" ht="15.75" x14ac:dyDescent="0.25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9"/>
      <c r="R29" s="459"/>
    </row>
    <row r="30" spans="1:18" ht="15.75" x14ac:dyDescent="0.25">
      <c r="A30" s="458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9"/>
      <c r="R30" s="459"/>
    </row>
    <row r="31" spans="1:18" ht="15.75" x14ac:dyDescent="0.25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9"/>
      <c r="R31" s="459"/>
    </row>
    <row r="32" spans="1:18" ht="15.75" x14ac:dyDescent="0.25">
      <c r="A32" s="458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9"/>
      <c r="R32" s="459"/>
    </row>
    <row r="33" spans="1:18" ht="15.75" x14ac:dyDescent="0.25">
      <c r="A33" s="45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9"/>
      <c r="R33" s="459"/>
    </row>
  </sheetData>
  <autoFilter ref="A3:P18">
    <filterColumn colId="2">
      <filters>
        <filter val="свободно"/>
      </filters>
    </filterColumn>
  </autoFilter>
  <mergeCells count="35">
    <mergeCell ref="N14:N15"/>
    <mergeCell ref="O14:O15"/>
    <mergeCell ref="P14:P15"/>
    <mergeCell ref="Q14:Q15"/>
    <mergeCell ref="R14:R15"/>
    <mergeCell ref="H11:H12"/>
    <mergeCell ref="I11:I12"/>
    <mergeCell ref="A14:A15"/>
    <mergeCell ref="B14:B15"/>
    <mergeCell ref="D14:D15"/>
    <mergeCell ref="E14:E15"/>
    <mergeCell ref="F14:F15"/>
    <mergeCell ref="G14:G15"/>
    <mergeCell ref="H14:H15"/>
    <mergeCell ref="I14:I15"/>
    <mergeCell ref="C11:C12"/>
    <mergeCell ref="D11:D12"/>
    <mergeCell ref="E11:E12"/>
    <mergeCell ref="F11:F12"/>
    <mergeCell ref="G11:G12"/>
    <mergeCell ref="N4:N5"/>
    <mergeCell ref="O4:O5"/>
    <mergeCell ref="P4:P5"/>
    <mergeCell ref="Q4:Q5"/>
    <mergeCell ref="R4:R5"/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7" zoomScale="75" zoomScaleNormal="75" workbookViewId="0">
      <selection activeCell="E13" sqref="E13"/>
    </sheetView>
  </sheetViews>
  <sheetFormatPr defaultRowHeight="15" x14ac:dyDescent="0.25"/>
  <cols>
    <col min="1" max="1" width="14.5703125" style="792" customWidth="1"/>
    <col min="2" max="2" width="13.5703125" style="792" customWidth="1"/>
    <col min="3" max="3" width="11.28515625" style="792" customWidth="1"/>
    <col min="4" max="4" width="12.85546875" style="792" customWidth="1"/>
    <col min="5" max="5" width="13.140625" style="792" customWidth="1"/>
    <col min="6" max="6" width="13.5703125" style="792" customWidth="1"/>
    <col min="7" max="7" width="15.7109375" style="792" customWidth="1"/>
    <col min="8" max="8" width="13.140625" style="792" customWidth="1"/>
    <col min="9" max="9" width="16.85546875" style="792" customWidth="1"/>
    <col min="10" max="10" width="11.5703125" style="792" customWidth="1"/>
    <col min="11" max="11" width="12.7109375" style="792" customWidth="1"/>
    <col min="12" max="12" width="67" style="792" customWidth="1"/>
    <col min="13" max="13" width="15.42578125" style="73" customWidth="1"/>
    <col min="14" max="14" width="14.42578125" customWidth="1"/>
    <col min="15" max="15" width="13.7109375" customWidth="1"/>
    <col min="16" max="16" width="13.5703125" customWidth="1"/>
    <col min="17" max="17" width="19.28515625" style="65" customWidth="1"/>
  </cols>
  <sheetData>
    <row r="1" spans="1:17" ht="37.5" customHeight="1" x14ac:dyDescent="0.25">
      <c r="A1" s="1910" t="s">
        <v>1547</v>
      </c>
      <c r="B1" s="1910"/>
      <c r="C1" s="1910"/>
      <c r="D1" s="1910"/>
      <c r="E1" s="1910"/>
      <c r="F1" s="1910"/>
      <c r="G1" s="1910"/>
      <c r="H1" s="1910"/>
      <c r="I1" s="1910"/>
      <c r="J1" s="1910"/>
      <c r="K1" s="1910"/>
      <c r="L1" s="1910"/>
      <c r="M1" s="1910"/>
    </row>
    <row r="2" spans="1:17" ht="77.25" customHeight="1" x14ac:dyDescent="0.25">
      <c r="A2" s="793" t="s">
        <v>0</v>
      </c>
      <c r="B2" s="793" t="s">
        <v>753</v>
      </c>
      <c r="C2" s="793" t="s">
        <v>754</v>
      </c>
      <c r="D2" s="793" t="s">
        <v>1548</v>
      </c>
      <c r="E2" s="793" t="s">
        <v>1549</v>
      </c>
      <c r="F2" s="793" t="s">
        <v>1550</v>
      </c>
      <c r="G2" s="793" t="s">
        <v>1551</v>
      </c>
      <c r="H2" s="793" t="s">
        <v>1552</v>
      </c>
      <c r="I2" s="793" t="s">
        <v>1553</v>
      </c>
      <c r="J2" s="793" t="s">
        <v>1554</v>
      </c>
      <c r="K2" s="793" t="s">
        <v>1555</v>
      </c>
      <c r="L2" s="793" t="s">
        <v>1556</v>
      </c>
      <c r="M2" s="764" t="s">
        <v>5</v>
      </c>
      <c r="N2" s="764" t="s">
        <v>6</v>
      </c>
      <c r="O2" s="764" t="s">
        <v>7</v>
      </c>
      <c r="P2" s="764" t="s">
        <v>8</v>
      </c>
      <c r="Q2" s="3" t="s">
        <v>1545</v>
      </c>
    </row>
    <row r="3" spans="1:17" ht="15.75" x14ac:dyDescent="0.25">
      <c r="A3" s="793">
        <v>1</v>
      </c>
      <c r="B3" s="793">
        <v>2</v>
      </c>
      <c r="C3" s="793">
        <v>3</v>
      </c>
      <c r="D3" s="793">
        <v>4</v>
      </c>
      <c r="E3" s="793">
        <v>5</v>
      </c>
      <c r="F3" s="793">
        <v>6</v>
      </c>
      <c r="G3" s="793">
        <v>7</v>
      </c>
      <c r="H3" s="793">
        <v>8</v>
      </c>
      <c r="I3" s="793">
        <v>9</v>
      </c>
      <c r="J3" s="793">
        <v>10</v>
      </c>
      <c r="K3" s="793">
        <v>11</v>
      </c>
      <c r="L3" s="793">
        <v>12</v>
      </c>
      <c r="M3" s="764"/>
      <c r="N3" s="764"/>
      <c r="O3" s="764"/>
      <c r="P3" s="764"/>
      <c r="Q3" s="793"/>
    </row>
    <row r="4" spans="1:17" ht="45" customHeight="1" x14ac:dyDescent="0.25">
      <c r="A4" s="1911">
        <v>1</v>
      </c>
      <c r="B4" s="1911" t="s">
        <v>787</v>
      </c>
      <c r="C4" s="1914">
        <v>7</v>
      </c>
      <c r="D4" s="74">
        <v>200.4</v>
      </c>
      <c r="E4" s="794">
        <v>9616050</v>
      </c>
      <c r="F4" s="794">
        <v>47984</v>
      </c>
      <c r="G4" s="1916">
        <v>10809256</v>
      </c>
      <c r="H4" s="1916">
        <v>53938</v>
      </c>
      <c r="I4" s="1916">
        <v>12950000</v>
      </c>
      <c r="J4" s="1916">
        <v>64621</v>
      </c>
      <c r="K4" s="1916">
        <v>2140744</v>
      </c>
      <c r="L4" s="1912" t="s">
        <v>1557</v>
      </c>
      <c r="M4" s="67"/>
      <c r="N4" s="64"/>
      <c r="O4" s="64"/>
      <c r="P4" s="64"/>
      <c r="Q4" s="70">
        <v>3</v>
      </c>
    </row>
    <row r="5" spans="1:17" ht="77.25" customHeight="1" x14ac:dyDescent="0.25">
      <c r="A5" s="1911"/>
      <c r="B5" s="1911"/>
      <c r="C5" s="1915"/>
      <c r="D5" s="74">
        <v>11.83</v>
      </c>
      <c r="E5" s="794">
        <v>1193206</v>
      </c>
      <c r="F5" s="794">
        <v>100863</v>
      </c>
      <c r="G5" s="1917"/>
      <c r="H5" s="1917"/>
      <c r="I5" s="1917"/>
      <c r="J5" s="1917"/>
      <c r="K5" s="1917"/>
      <c r="L5" s="1913"/>
      <c r="M5" s="67"/>
      <c r="N5" s="64"/>
      <c r="O5" s="64"/>
      <c r="P5" s="64"/>
      <c r="Q5" s="70">
        <v>3</v>
      </c>
    </row>
    <row r="6" spans="1:17" ht="32.25" customHeight="1" x14ac:dyDescent="0.25">
      <c r="A6" s="1914">
        <v>2</v>
      </c>
      <c r="B6" s="1914" t="s">
        <v>1558</v>
      </c>
      <c r="C6" s="1914">
        <v>8</v>
      </c>
      <c r="D6" s="74">
        <v>187.4</v>
      </c>
      <c r="E6" s="794">
        <v>8251079</v>
      </c>
      <c r="F6" s="794">
        <v>44029</v>
      </c>
      <c r="G6" s="1916">
        <v>9760392</v>
      </c>
      <c r="H6" s="1916">
        <v>52083</v>
      </c>
      <c r="I6" s="1916">
        <v>11400000</v>
      </c>
      <c r="J6" s="1916">
        <v>60832</v>
      </c>
      <c r="K6" s="1916">
        <v>1639608</v>
      </c>
      <c r="L6" s="1912" t="s">
        <v>1559</v>
      </c>
      <c r="M6" s="67"/>
      <c r="N6" s="64"/>
      <c r="O6" s="64"/>
      <c r="P6" s="64"/>
      <c r="Q6" s="70">
        <v>3</v>
      </c>
    </row>
    <row r="7" spans="1:17" ht="64.5" customHeight="1" x14ac:dyDescent="0.25">
      <c r="A7" s="1915"/>
      <c r="B7" s="1915"/>
      <c r="C7" s="1915"/>
      <c r="D7" s="74">
        <v>14.41</v>
      </c>
      <c r="E7" s="794">
        <v>1509313</v>
      </c>
      <c r="F7" s="794">
        <v>104741</v>
      </c>
      <c r="G7" s="1917"/>
      <c r="H7" s="1917"/>
      <c r="I7" s="1917"/>
      <c r="J7" s="1917"/>
      <c r="K7" s="1917"/>
      <c r="L7" s="1913"/>
      <c r="M7" s="67"/>
      <c r="N7" s="64"/>
      <c r="O7" s="64"/>
      <c r="P7" s="64"/>
      <c r="Q7" s="70">
        <v>3</v>
      </c>
    </row>
    <row r="8" spans="1:17" ht="47.25" customHeight="1" x14ac:dyDescent="0.25">
      <c r="A8" s="1914">
        <v>3</v>
      </c>
      <c r="B8" s="1914" t="s">
        <v>1558</v>
      </c>
      <c r="C8" s="1914">
        <v>10</v>
      </c>
      <c r="D8" s="74">
        <v>190</v>
      </c>
      <c r="E8" s="794">
        <v>8251079</v>
      </c>
      <c r="F8" s="794">
        <v>43427</v>
      </c>
      <c r="G8" s="1916">
        <v>9905981</v>
      </c>
      <c r="H8" s="1916">
        <v>52137</v>
      </c>
      <c r="I8" s="1916">
        <v>11200000</v>
      </c>
      <c r="J8" s="1916">
        <v>58947</v>
      </c>
      <c r="K8" s="1916">
        <v>1294019</v>
      </c>
      <c r="L8" s="1912" t="s">
        <v>1559</v>
      </c>
      <c r="M8" s="67"/>
      <c r="N8" s="64"/>
      <c r="O8" s="64"/>
      <c r="P8" s="64"/>
      <c r="Q8" s="70">
        <v>3</v>
      </c>
    </row>
    <row r="9" spans="1:17" ht="56.25" customHeight="1" x14ac:dyDescent="0.25">
      <c r="A9" s="1915"/>
      <c r="B9" s="1915"/>
      <c r="C9" s="1915"/>
      <c r="D9" s="74">
        <v>15.8</v>
      </c>
      <c r="E9" s="794">
        <v>1654902</v>
      </c>
      <c r="F9" s="794">
        <v>104741</v>
      </c>
      <c r="G9" s="1917"/>
      <c r="H9" s="1917"/>
      <c r="I9" s="1917"/>
      <c r="J9" s="1917"/>
      <c r="K9" s="1917"/>
      <c r="L9" s="1913"/>
      <c r="M9" s="67"/>
      <c r="N9" s="64"/>
      <c r="O9" s="64"/>
      <c r="P9" s="64"/>
      <c r="Q9" s="70">
        <v>3</v>
      </c>
    </row>
    <row r="10" spans="1:17" ht="42.75" customHeight="1" x14ac:dyDescent="0.25">
      <c r="A10" s="1914">
        <v>4</v>
      </c>
      <c r="B10" s="1914" t="s">
        <v>1558</v>
      </c>
      <c r="C10" s="1914">
        <v>12</v>
      </c>
      <c r="D10" s="74">
        <v>188.8</v>
      </c>
      <c r="E10" s="794">
        <v>11486215</v>
      </c>
      <c r="F10" s="794">
        <v>60838</v>
      </c>
      <c r="G10" s="1916">
        <v>13186156</v>
      </c>
      <c r="H10" s="1916">
        <v>69842</v>
      </c>
      <c r="I10" s="1916">
        <v>14700000</v>
      </c>
      <c r="J10" s="1916">
        <v>77860</v>
      </c>
      <c r="K10" s="1916">
        <v>1513844</v>
      </c>
      <c r="L10" s="1912" t="s">
        <v>1560</v>
      </c>
      <c r="M10" s="67"/>
      <c r="N10" s="64"/>
      <c r="O10" s="64"/>
      <c r="P10" s="64"/>
      <c r="Q10" s="70">
        <v>3</v>
      </c>
    </row>
    <row r="11" spans="1:17" ht="48" customHeight="1" x14ac:dyDescent="0.25">
      <c r="A11" s="1915"/>
      <c r="B11" s="1915"/>
      <c r="C11" s="1915"/>
      <c r="D11" s="74">
        <v>16.23</v>
      </c>
      <c r="E11" s="794">
        <v>1699941</v>
      </c>
      <c r="F11" s="794">
        <v>104741</v>
      </c>
      <c r="G11" s="1917"/>
      <c r="H11" s="1917"/>
      <c r="I11" s="1917"/>
      <c r="J11" s="1917"/>
      <c r="K11" s="1917"/>
      <c r="L11" s="1913"/>
      <c r="M11" s="67"/>
      <c r="N11" s="64"/>
      <c r="O11" s="64"/>
      <c r="P11" s="64"/>
      <c r="Q11" s="70">
        <v>3</v>
      </c>
    </row>
    <row r="12" spans="1:17" ht="54" customHeight="1" x14ac:dyDescent="0.25">
      <c r="A12" s="1914">
        <v>5</v>
      </c>
      <c r="B12" s="1914" t="s">
        <v>777</v>
      </c>
      <c r="C12" s="1914">
        <v>5</v>
      </c>
      <c r="D12" s="74">
        <v>177.7</v>
      </c>
      <c r="E12" s="794">
        <v>4936122</v>
      </c>
      <c r="F12" s="794">
        <v>27778</v>
      </c>
      <c r="G12" s="1916">
        <v>6444317</v>
      </c>
      <c r="H12" s="1916">
        <v>36265</v>
      </c>
      <c r="I12" s="1916">
        <v>8250000</v>
      </c>
      <c r="J12" s="1916">
        <v>46427</v>
      </c>
      <c r="K12" s="1916">
        <v>1805683</v>
      </c>
      <c r="L12" s="1912" t="s">
        <v>1561</v>
      </c>
      <c r="M12" s="67"/>
      <c r="N12" s="64"/>
      <c r="O12" s="64"/>
      <c r="P12" s="64"/>
      <c r="Q12" s="70">
        <v>3</v>
      </c>
    </row>
    <row r="13" spans="1:17" ht="69" customHeight="1" x14ac:dyDescent="0.25">
      <c r="A13" s="1915"/>
      <c r="B13" s="1915"/>
      <c r="C13" s="1915"/>
      <c r="D13" s="74">
        <v>11.54</v>
      </c>
      <c r="E13" s="794">
        <v>1508195</v>
      </c>
      <c r="F13" s="794">
        <v>130693</v>
      </c>
      <c r="G13" s="1917"/>
      <c r="H13" s="1917"/>
      <c r="I13" s="1917"/>
      <c r="J13" s="1917"/>
      <c r="K13" s="1917"/>
      <c r="L13" s="1913"/>
      <c r="M13" s="67"/>
      <c r="N13" s="64"/>
      <c r="O13" s="64"/>
      <c r="P13" s="64"/>
      <c r="Q13" s="70">
        <v>3</v>
      </c>
    </row>
    <row r="14" spans="1:17" ht="57" customHeight="1" x14ac:dyDescent="0.25">
      <c r="A14" s="1914">
        <v>6</v>
      </c>
      <c r="B14" s="1914" t="s">
        <v>773</v>
      </c>
      <c r="C14" s="1914">
        <v>3</v>
      </c>
      <c r="D14" s="74">
        <v>90</v>
      </c>
      <c r="E14" s="794">
        <v>4945738</v>
      </c>
      <c r="F14" s="794">
        <v>54953</v>
      </c>
      <c r="G14" s="1916">
        <v>6383359</v>
      </c>
      <c r="H14" s="1916">
        <v>70926</v>
      </c>
      <c r="I14" s="1916">
        <v>7150000</v>
      </c>
      <c r="J14" s="1916">
        <v>79444</v>
      </c>
      <c r="K14" s="1916">
        <v>766641</v>
      </c>
      <c r="L14" s="1912" t="s">
        <v>1562</v>
      </c>
      <c r="M14" s="67"/>
      <c r="N14" s="64"/>
      <c r="O14" s="64"/>
      <c r="P14" s="64"/>
      <c r="Q14" s="70">
        <v>3</v>
      </c>
    </row>
    <row r="15" spans="1:17" ht="87.75" customHeight="1" x14ac:dyDescent="0.25">
      <c r="A15" s="1915"/>
      <c r="B15" s="1915"/>
      <c r="C15" s="1915"/>
      <c r="D15" s="74">
        <v>11</v>
      </c>
      <c r="E15" s="794">
        <v>1437621</v>
      </c>
      <c r="F15" s="794">
        <v>130693</v>
      </c>
      <c r="G15" s="1917"/>
      <c r="H15" s="1917"/>
      <c r="I15" s="1917"/>
      <c r="J15" s="1917"/>
      <c r="K15" s="1917"/>
      <c r="L15" s="1913"/>
      <c r="M15" s="67"/>
      <c r="N15" s="64"/>
      <c r="O15" s="64"/>
      <c r="P15" s="64"/>
      <c r="Q15" s="70">
        <v>3</v>
      </c>
    </row>
  </sheetData>
  <mergeCells count="55">
    <mergeCell ref="L14:L15"/>
    <mergeCell ref="H12:H13"/>
    <mergeCell ref="G12:G13"/>
    <mergeCell ref="A14:A15"/>
    <mergeCell ref="B14:B15"/>
    <mergeCell ref="C14:C15"/>
    <mergeCell ref="K14:K15"/>
    <mergeCell ref="J14:J15"/>
    <mergeCell ref="I14:I15"/>
    <mergeCell ref="H14:H15"/>
    <mergeCell ref="G14:G15"/>
    <mergeCell ref="J10:J11"/>
    <mergeCell ref="K10:K11"/>
    <mergeCell ref="L10:L11"/>
    <mergeCell ref="A12:A13"/>
    <mergeCell ref="B12:B13"/>
    <mergeCell ref="C12:C13"/>
    <mergeCell ref="L12:L13"/>
    <mergeCell ref="K12:K13"/>
    <mergeCell ref="J12:J13"/>
    <mergeCell ref="I12:I13"/>
    <mergeCell ref="A10:A11"/>
    <mergeCell ref="B10:B11"/>
    <mergeCell ref="C10:C11"/>
    <mergeCell ref="G10:G11"/>
    <mergeCell ref="H10:H11"/>
    <mergeCell ref="I10:I11"/>
    <mergeCell ref="A8:A9"/>
    <mergeCell ref="B8:B9"/>
    <mergeCell ref="C8:C9"/>
    <mergeCell ref="L8:L9"/>
    <mergeCell ref="K8:K9"/>
    <mergeCell ref="J8:J9"/>
    <mergeCell ref="I8:I9"/>
    <mergeCell ref="H8:H9"/>
    <mergeCell ref="G8:G9"/>
    <mergeCell ref="A6:A7"/>
    <mergeCell ref="B6:B7"/>
    <mergeCell ref="C6:C7"/>
    <mergeCell ref="L6:L7"/>
    <mergeCell ref="K6:K7"/>
    <mergeCell ref="J6:J7"/>
    <mergeCell ref="I6:I7"/>
    <mergeCell ref="H6:H7"/>
    <mergeCell ref="G6:G7"/>
    <mergeCell ref="A1:M1"/>
    <mergeCell ref="A4:A5"/>
    <mergeCell ref="B4:B5"/>
    <mergeCell ref="L4:L5"/>
    <mergeCell ref="C4:C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R47"/>
  <sheetViews>
    <sheetView zoomScale="75" zoomScaleNormal="75" workbookViewId="0">
      <selection activeCell="G26" sqref="G26"/>
    </sheetView>
  </sheetViews>
  <sheetFormatPr defaultRowHeight="15.75" x14ac:dyDescent="0.25"/>
  <cols>
    <col min="1" max="1" width="9.140625" style="458"/>
    <col min="2" max="2" width="14.5703125" style="458" customWidth="1"/>
    <col min="3" max="3" width="15" style="458" customWidth="1"/>
    <col min="4" max="4" width="13.42578125" style="458" customWidth="1"/>
    <col min="5" max="5" width="13.85546875" style="458" customWidth="1"/>
    <col min="6" max="6" width="14.7109375" style="458" customWidth="1"/>
    <col min="7" max="7" width="23.5703125" style="458" customWidth="1"/>
    <col min="8" max="8" width="19.42578125" style="458" customWidth="1"/>
    <col min="9" max="9" width="19.85546875" style="458" customWidth="1"/>
    <col min="10" max="10" width="22.85546875" style="458" customWidth="1"/>
    <col min="11" max="11" width="26.85546875" style="458" customWidth="1"/>
    <col min="12" max="12" width="22.140625" style="458" customWidth="1"/>
    <col min="13" max="13" width="21.7109375" customWidth="1"/>
    <col min="14" max="14" width="23.140625" customWidth="1"/>
    <col min="15" max="15" width="19.42578125" customWidth="1"/>
    <col min="16" max="16" width="16.28515625" style="486" customWidth="1"/>
    <col min="17" max="17" width="29" style="73" customWidth="1"/>
    <col min="18" max="18" width="23.28515625" style="73" customWidth="1"/>
  </cols>
  <sheetData>
    <row r="2" spans="1:18" ht="144.75" customHeight="1" x14ac:dyDescent="0.25">
      <c r="A2" s="3" t="s">
        <v>172</v>
      </c>
      <c r="B2" s="3" t="s">
        <v>173</v>
      </c>
      <c r="C2" s="3" t="s">
        <v>174</v>
      </c>
      <c r="D2" s="444" t="s">
        <v>175</v>
      </c>
      <c r="E2" s="3" t="s">
        <v>176</v>
      </c>
      <c r="F2" s="3" t="s">
        <v>177</v>
      </c>
      <c r="G2" s="445" t="s">
        <v>731</v>
      </c>
      <c r="H2" s="3" t="s">
        <v>798</v>
      </c>
      <c r="I2" s="475" t="s">
        <v>799</v>
      </c>
      <c r="J2" s="475" t="s">
        <v>800</v>
      </c>
      <c r="K2" s="475" t="s">
        <v>1303</v>
      </c>
      <c r="L2" s="461" t="s">
        <v>1302</v>
      </c>
      <c r="M2" s="461" t="s">
        <v>1304</v>
      </c>
      <c r="N2" s="476" t="s">
        <v>801</v>
      </c>
      <c r="O2" s="477" t="s">
        <v>114</v>
      </c>
      <c r="P2" s="3" t="s">
        <v>8</v>
      </c>
      <c r="Q2" s="71"/>
      <c r="R2" s="71"/>
    </row>
    <row r="3" spans="1:18" ht="105" hidden="1" x14ac:dyDescent="0.25">
      <c r="A3" s="449">
        <v>1</v>
      </c>
      <c r="B3" s="449"/>
      <c r="C3" s="450" t="s">
        <v>181</v>
      </c>
      <c r="D3" s="449"/>
      <c r="E3" s="449" t="s">
        <v>802</v>
      </c>
      <c r="F3" s="22" t="s">
        <v>803</v>
      </c>
      <c r="G3" s="449" t="s">
        <v>804</v>
      </c>
      <c r="H3" s="473">
        <v>11.95</v>
      </c>
      <c r="I3" s="464">
        <v>167000</v>
      </c>
      <c r="J3" s="464">
        <v>1995649.9999999998</v>
      </c>
      <c r="K3" s="612"/>
      <c r="L3" s="612"/>
      <c r="M3" s="612"/>
      <c r="N3" s="478" t="s">
        <v>805</v>
      </c>
      <c r="O3" s="449">
        <v>1</v>
      </c>
      <c r="P3" s="479"/>
      <c r="Q3" s="71" t="s">
        <v>806</v>
      </c>
      <c r="R3" s="71" t="s">
        <v>807</v>
      </c>
    </row>
    <row r="4" spans="1:18" ht="105" hidden="1" x14ac:dyDescent="0.25">
      <c r="A4" s="22">
        <v>2</v>
      </c>
      <c r="B4" s="449"/>
      <c r="C4" s="450" t="s">
        <v>181</v>
      </c>
      <c r="D4" s="469">
        <v>42874</v>
      </c>
      <c r="E4" s="449" t="s">
        <v>808</v>
      </c>
      <c r="F4" s="449"/>
      <c r="G4" s="449" t="s">
        <v>809</v>
      </c>
      <c r="H4" s="473">
        <v>10.92</v>
      </c>
      <c r="I4" s="464">
        <v>190000</v>
      </c>
      <c r="J4" s="464">
        <v>2074800</v>
      </c>
      <c r="K4" s="612"/>
      <c r="L4" s="611"/>
      <c r="M4" s="611"/>
      <c r="N4" s="478" t="s">
        <v>805</v>
      </c>
      <c r="O4" s="449">
        <v>1</v>
      </c>
      <c r="P4" s="479"/>
      <c r="Q4" s="71" t="s">
        <v>810</v>
      </c>
      <c r="R4" s="71" t="s">
        <v>811</v>
      </c>
    </row>
    <row r="5" spans="1:18" ht="105" hidden="1" x14ac:dyDescent="0.25">
      <c r="A5" s="22">
        <v>3</v>
      </c>
      <c r="B5" s="449"/>
      <c r="C5" s="450" t="s">
        <v>181</v>
      </c>
      <c r="D5" s="469">
        <v>42874</v>
      </c>
      <c r="E5" s="449" t="s">
        <v>808</v>
      </c>
      <c r="F5" s="449"/>
      <c r="G5" s="449" t="s">
        <v>812</v>
      </c>
      <c r="H5" s="473">
        <v>12.93</v>
      </c>
      <c r="I5" s="464">
        <v>190000</v>
      </c>
      <c r="J5" s="464">
        <v>2456700</v>
      </c>
      <c r="K5" s="612"/>
      <c r="L5" s="612"/>
      <c r="M5" s="612"/>
      <c r="N5" s="478" t="s">
        <v>805</v>
      </c>
      <c r="O5" s="449">
        <v>1</v>
      </c>
      <c r="P5" s="479"/>
      <c r="Q5" s="71" t="s">
        <v>813</v>
      </c>
      <c r="R5" s="71" t="s">
        <v>814</v>
      </c>
    </row>
    <row r="6" spans="1:18" ht="105" x14ac:dyDescent="0.25">
      <c r="A6" s="22">
        <v>4</v>
      </c>
      <c r="B6" s="22" t="s">
        <v>745</v>
      </c>
      <c r="C6" s="457" t="s">
        <v>28</v>
      </c>
      <c r="D6" s="449"/>
      <c r="E6" s="449"/>
      <c r="F6" s="449"/>
      <c r="G6" s="449" t="s">
        <v>815</v>
      </c>
      <c r="H6" s="473">
        <v>11.41</v>
      </c>
      <c r="I6" s="464">
        <v>167000</v>
      </c>
      <c r="J6" s="464">
        <v>1905470</v>
      </c>
      <c r="K6" s="612"/>
      <c r="L6" s="611"/>
      <c r="M6" s="611"/>
      <c r="N6" s="478" t="s">
        <v>805</v>
      </c>
      <c r="O6" s="449">
        <v>1</v>
      </c>
      <c r="P6" s="64"/>
      <c r="Q6" s="71" t="s">
        <v>816</v>
      </c>
      <c r="R6" s="71" t="s">
        <v>817</v>
      </c>
    </row>
    <row r="7" spans="1:18" ht="105" hidden="1" x14ac:dyDescent="0.25">
      <c r="A7" s="22">
        <v>5</v>
      </c>
      <c r="B7" s="449"/>
      <c r="C7" s="450" t="s">
        <v>181</v>
      </c>
      <c r="D7" s="469">
        <v>42874</v>
      </c>
      <c r="E7" s="449" t="s">
        <v>808</v>
      </c>
      <c r="F7" s="449"/>
      <c r="G7" s="449" t="s">
        <v>818</v>
      </c>
      <c r="H7" s="473">
        <v>11.09</v>
      </c>
      <c r="I7" s="464">
        <v>190000</v>
      </c>
      <c r="J7" s="464">
        <v>2107100</v>
      </c>
      <c r="K7" s="612"/>
      <c r="L7" s="611"/>
      <c r="M7" s="611"/>
      <c r="N7" s="478" t="s">
        <v>805</v>
      </c>
      <c r="O7" s="449">
        <v>1</v>
      </c>
      <c r="P7" s="479"/>
      <c r="Q7" s="71" t="s">
        <v>819</v>
      </c>
      <c r="R7" s="71" t="s">
        <v>820</v>
      </c>
    </row>
    <row r="8" spans="1:18" ht="105" x14ac:dyDescent="0.25">
      <c r="A8" s="22">
        <v>6</v>
      </c>
      <c r="B8" s="22" t="s">
        <v>745</v>
      </c>
      <c r="C8" s="457" t="s">
        <v>28</v>
      </c>
      <c r="D8" s="469"/>
      <c r="E8" s="449"/>
      <c r="F8" s="449"/>
      <c r="G8" s="449" t="s">
        <v>821</v>
      </c>
      <c r="H8" s="473">
        <v>11.08</v>
      </c>
      <c r="I8" s="464">
        <v>160000</v>
      </c>
      <c r="J8" s="464">
        <v>1772800</v>
      </c>
      <c r="K8" s="612"/>
      <c r="L8" s="611"/>
      <c r="M8" s="611"/>
      <c r="N8" s="478" t="s">
        <v>805</v>
      </c>
      <c r="O8" s="449">
        <v>1</v>
      </c>
      <c r="P8" s="64"/>
      <c r="Q8" s="71" t="s">
        <v>822</v>
      </c>
      <c r="R8" s="71" t="s">
        <v>823</v>
      </c>
    </row>
    <row r="9" spans="1:18" ht="105" x14ac:dyDescent="0.25">
      <c r="A9" s="22">
        <v>7</v>
      </c>
      <c r="B9" s="22" t="s">
        <v>745</v>
      </c>
      <c r="C9" s="457" t="s">
        <v>28</v>
      </c>
      <c r="D9" s="64"/>
      <c r="E9" s="64"/>
      <c r="F9" s="64"/>
      <c r="G9" s="449" t="s">
        <v>824</v>
      </c>
      <c r="H9" s="480">
        <v>15</v>
      </c>
      <c r="I9" s="464">
        <v>196000</v>
      </c>
      <c r="J9" s="464">
        <v>2940000</v>
      </c>
      <c r="K9" s="612">
        <v>145000</v>
      </c>
      <c r="L9" s="611">
        <v>2175000</v>
      </c>
      <c r="M9" s="611">
        <v>676200</v>
      </c>
      <c r="N9" s="478" t="s">
        <v>825</v>
      </c>
      <c r="O9" s="449">
        <v>1</v>
      </c>
      <c r="P9" s="64"/>
      <c r="Q9" s="71" t="s">
        <v>826</v>
      </c>
      <c r="R9" s="71" t="s">
        <v>827</v>
      </c>
    </row>
    <row r="10" spans="1:18" ht="105" hidden="1" x14ac:dyDescent="0.25">
      <c r="A10" s="22">
        <v>8</v>
      </c>
      <c r="B10" s="449"/>
      <c r="C10" s="450" t="s">
        <v>181</v>
      </c>
      <c r="D10" s="481">
        <v>42914</v>
      </c>
      <c r="E10" s="449" t="s">
        <v>828</v>
      </c>
      <c r="F10" s="449" t="s">
        <v>829</v>
      </c>
      <c r="G10" s="449" t="s">
        <v>830</v>
      </c>
      <c r="H10" s="480">
        <v>15</v>
      </c>
      <c r="I10" s="464">
        <v>196000</v>
      </c>
      <c r="J10" s="464">
        <v>2940000</v>
      </c>
      <c r="K10" s="612"/>
      <c r="L10" s="611"/>
      <c r="M10" s="611"/>
      <c r="N10" s="478" t="s">
        <v>825</v>
      </c>
      <c r="O10" s="449">
        <v>1</v>
      </c>
      <c r="P10" s="69"/>
      <c r="Q10" s="71" t="s">
        <v>831</v>
      </c>
      <c r="R10" s="71" t="s">
        <v>832</v>
      </c>
    </row>
    <row r="11" spans="1:18" ht="105" x14ac:dyDescent="0.25">
      <c r="A11" s="22">
        <v>9</v>
      </c>
      <c r="B11" s="22" t="s">
        <v>745</v>
      </c>
      <c r="C11" s="457" t="s">
        <v>28</v>
      </c>
      <c r="D11" s="449"/>
      <c r="E11" s="449"/>
      <c r="F11" s="449"/>
      <c r="G11" s="449" t="s">
        <v>833</v>
      </c>
      <c r="H11" s="480">
        <v>9.8699999999999992</v>
      </c>
      <c r="I11" s="464">
        <v>160000</v>
      </c>
      <c r="J11" s="465">
        <v>1579200</v>
      </c>
      <c r="K11" s="612"/>
      <c r="L11" s="611"/>
      <c r="M11" s="611"/>
      <c r="N11" s="478" t="s">
        <v>805</v>
      </c>
      <c r="O11" s="449">
        <v>1</v>
      </c>
      <c r="P11" s="64"/>
      <c r="Q11" s="71" t="s">
        <v>834</v>
      </c>
      <c r="R11" s="71" t="s">
        <v>835</v>
      </c>
    </row>
    <row r="12" spans="1:18" ht="105" hidden="1" x14ac:dyDescent="0.25">
      <c r="A12" s="22">
        <v>10</v>
      </c>
      <c r="B12" s="449"/>
      <c r="C12" s="450" t="s">
        <v>181</v>
      </c>
      <c r="D12" s="469">
        <v>42874</v>
      </c>
      <c r="E12" s="449" t="s">
        <v>808</v>
      </c>
      <c r="F12" s="449"/>
      <c r="G12" s="449" t="s">
        <v>836</v>
      </c>
      <c r="H12" s="473">
        <v>8.7100000000000009</v>
      </c>
      <c r="I12" s="464">
        <v>196000</v>
      </c>
      <c r="J12" s="464">
        <v>1707160.0000000002</v>
      </c>
      <c r="K12" s="612"/>
      <c r="L12" s="611"/>
      <c r="M12" s="611"/>
      <c r="N12" s="478" t="s">
        <v>805</v>
      </c>
      <c r="O12" s="449">
        <v>1</v>
      </c>
      <c r="P12" s="479"/>
      <c r="Q12" s="71" t="s">
        <v>837</v>
      </c>
      <c r="R12" s="71" t="s">
        <v>838</v>
      </c>
    </row>
    <row r="13" spans="1:18" ht="105" x14ac:dyDescent="0.25">
      <c r="A13" s="22">
        <v>11</v>
      </c>
      <c r="B13" s="22" t="s">
        <v>745</v>
      </c>
      <c r="C13" s="482" t="s">
        <v>48</v>
      </c>
      <c r="D13" s="481">
        <v>43102</v>
      </c>
      <c r="E13" s="449" t="s">
        <v>808</v>
      </c>
      <c r="F13" s="449" t="s">
        <v>1354</v>
      </c>
      <c r="G13" s="449" t="s">
        <v>839</v>
      </c>
      <c r="H13" s="473">
        <v>16.7</v>
      </c>
      <c r="I13" s="464">
        <v>196000</v>
      </c>
      <c r="J13" s="464">
        <v>3273200</v>
      </c>
      <c r="K13" s="612"/>
      <c r="L13" s="611"/>
      <c r="M13" s="611"/>
      <c r="N13" s="478" t="s">
        <v>805</v>
      </c>
      <c r="O13" s="449">
        <v>1</v>
      </c>
      <c r="P13" s="479"/>
      <c r="Q13" s="71" t="s">
        <v>840</v>
      </c>
      <c r="R13" s="71" t="s">
        <v>841</v>
      </c>
    </row>
    <row r="14" spans="1:18" ht="105" hidden="1" x14ac:dyDescent="0.25">
      <c r="A14" s="22">
        <v>12</v>
      </c>
      <c r="B14" s="449"/>
      <c r="C14" s="450" t="s">
        <v>181</v>
      </c>
      <c r="D14" s="469">
        <v>42874</v>
      </c>
      <c r="E14" s="449" t="s">
        <v>808</v>
      </c>
      <c r="F14" s="449"/>
      <c r="G14" s="449" t="s">
        <v>842</v>
      </c>
      <c r="H14" s="473">
        <v>9.6999999999999993</v>
      </c>
      <c r="I14" s="464">
        <v>196000</v>
      </c>
      <c r="J14" s="464">
        <v>1901199.9999999998</v>
      </c>
      <c r="K14" s="612"/>
      <c r="L14" s="611"/>
      <c r="M14" s="611"/>
      <c r="N14" s="478" t="s">
        <v>805</v>
      </c>
      <c r="O14" s="449">
        <v>1</v>
      </c>
      <c r="P14" s="479"/>
      <c r="Q14" s="71" t="s">
        <v>843</v>
      </c>
      <c r="R14" s="71" t="s">
        <v>844</v>
      </c>
    </row>
    <row r="15" spans="1:18" ht="105" hidden="1" x14ac:dyDescent="0.25">
      <c r="A15" s="22">
        <v>13</v>
      </c>
      <c r="B15" s="449"/>
      <c r="C15" s="450" t="s">
        <v>181</v>
      </c>
      <c r="D15" s="469">
        <v>42874</v>
      </c>
      <c r="E15" s="449" t="s">
        <v>808</v>
      </c>
      <c r="F15" s="449"/>
      <c r="G15" s="449" t="s">
        <v>845</v>
      </c>
      <c r="H15" s="473">
        <v>9.35</v>
      </c>
      <c r="I15" s="464">
        <v>196000</v>
      </c>
      <c r="J15" s="464">
        <v>1832600</v>
      </c>
      <c r="K15" s="612"/>
      <c r="L15" s="611"/>
      <c r="M15" s="611"/>
      <c r="N15" s="478" t="s">
        <v>805</v>
      </c>
      <c r="O15" s="449">
        <v>1</v>
      </c>
      <c r="P15" s="479"/>
      <c r="Q15" s="71" t="s">
        <v>846</v>
      </c>
      <c r="R15" s="71" t="s">
        <v>847</v>
      </c>
    </row>
    <row r="16" spans="1:18" ht="90" hidden="1" x14ac:dyDescent="0.25">
      <c r="A16" s="22">
        <v>14</v>
      </c>
      <c r="B16" s="449"/>
      <c r="C16" s="450" t="s">
        <v>181</v>
      </c>
      <c r="D16" s="481"/>
      <c r="E16" s="449" t="s">
        <v>848</v>
      </c>
      <c r="F16" s="449" t="s">
        <v>1259</v>
      </c>
      <c r="G16" s="22" t="s">
        <v>849</v>
      </c>
      <c r="H16" s="473">
        <v>10.4</v>
      </c>
      <c r="I16" s="464">
        <v>196000</v>
      </c>
      <c r="J16" s="464">
        <v>2038400</v>
      </c>
      <c r="K16" s="611"/>
      <c r="L16" s="611"/>
      <c r="M16" s="611"/>
      <c r="N16" s="478" t="s">
        <v>805</v>
      </c>
      <c r="O16" s="449">
        <v>1</v>
      </c>
      <c r="P16" s="64"/>
      <c r="Q16" s="71" t="s">
        <v>850</v>
      </c>
      <c r="R16" s="71" t="s">
        <v>851</v>
      </c>
    </row>
    <row r="17" spans="1:18" ht="90" x14ac:dyDescent="0.25">
      <c r="A17" s="22">
        <v>15</v>
      </c>
      <c r="B17" s="22" t="s">
        <v>745</v>
      </c>
      <c r="C17" s="482" t="s">
        <v>48</v>
      </c>
      <c r="D17" s="469">
        <v>43207</v>
      </c>
      <c r="E17" s="449" t="s">
        <v>848</v>
      </c>
      <c r="F17" s="449" t="s">
        <v>1358</v>
      </c>
      <c r="G17" s="22" t="s">
        <v>852</v>
      </c>
      <c r="H17" s="473">
        <v>12.53</v>
      </c>
      <c r="I17" s="464">
        <v>140000</v>
      </c>
      <c r="J17" s="464">
        <v>1754200</v>
      </c>
      <c r="K17" s="612"/>
      <c r="L17" s="611"/>
      <c r="M17" s="611"/>
      <c r="N17" s="478" t="s">
        <v>805</v>
      </c>
      <c r="O17" s="449">
        <v>1</v>
      </c>
      <c r="P17" s="64"/>
      <c r="Q17" s="71" t="s">
        <v>853</v>
      </c>
      <c r="R17" s="71" t="s">
        <v>854</v>
      </c>
    </row>
    <row r="18" spans="1:18" ht="90" x14ac:dyDescent="0.25">
      <c r="A18" s="22">
        <v>16</v>
      </c>
      <c r="B18" s="22" t="s">
        <v>745</v>
      </c>
      <c r="C18" s="457" t="s">
        <v>28</v>
      </c>
      <c r="D18" s="449"/>
      <c r="E18" s="449"/>
      <c r="F18" s="449"/>
      <c r="G18" s="22" t="s">
        <v>855</v>
      </c>
      <c r="H18" s="473">
        <v>11.03</v>
      </c>
      <c r="I18" s="464">
        <v>196000</v>
      </c>
      <c r="J18" s="464">
        <v>2161880</v>
      </c>
      <c r="K18" s="612"/>
      <c r="L18" s="611"/>
      <c r="M18" s="611"/>
      <c r="N18" s="478" t="s">
        <v>805</v>
      </c>
      <c r="O18" s="449">
        <v>1</v>
      </c>
      <c r="P18" s="64"/>
      <c r="Q18" s="71" t="s">
        <v>856</v>
      </c>
      <c r="R18" s="71" t="s">
        <v>857</v>
      </c>
    </row>
    <row r="19" spans="1:18" ht="90" x14ac:dyDescent="0.25">
      <c r="A19" s="22">
        <v>17</v>
      </c>
      <c r="B19" s="22" t="s">
        <v>745</v>
      </c>
      <c r="C19" s="457" t="s">
        <v>28</v>
      </c>
      <c r="D19" s="449"/>
      <c r="E19" s="449"/>
      <c r="F19" s="449"/>
      <c r="G19" s="22" t="s">
        <v>858</v>
      </c>
      <c r="H19" s="473">
        <v>12.75</v>
      </c>
      <c r="I19" s="464">
        <v>160000</v>
      </c>
      <c r="J19" s="464">
        <v>2040000</v>
      </c>
      <c r="K19" s="612">
        <v>125000</v>
      </c>
      <c r="L19" s="612">
        <v>1593750</v>
      </c>
      <c r="M19" s="612">
        <v>469200</v>
      </c>
      <c r="N19" s="478" t="s">
        <v>805</v>
      </c>
      <c r="O19" s="449">
        <v>1</v>
      </c>
      <c r="P19" s="64"/>
      <c r="Q19" s="71" t="s">
        <v>859</v>
      </c>
      <c r="R19" s="71" t="s">
        <v>860</v>
      </c>
    </row>
    <row r="20" spans="1:18" ht="90" x14ac:dyDescent="0.25">
      <c r="A20" s="22">
        <v>18</v>
      </c>
      <c r="B20" s="22" t="s">
        <v>745</v>
      </c>
      <c r="C20" s="457" t="s">
        <v>28</v>
      </c>
      <c r="D20" s="449"/>
      <c r="E20" s="449"/>
      <c r="F20" s="449"/>
      <c r="G20" s="22" t="s">
        <v>861</v>
      </c>
      <c r="H20" s="473">
        <v>12.99</v>
      </c>
      <c r="I20" s="464">
        <v>160000</v>
      </c>
      <c r="J20" s="464">
        <v>2078400</v>
      </c>
      <c r="K20" s="612"/>
      <c r="L20" s="611"/>
      <c r="M20" s="611"/>
      <c r="N20" s="478" t="s">
        <v>805</v>
      </c>
      <c r="O20" s="449">
        <v>1</v>
      </c>
      <c r="P20" s="64"/>
      <c r="Q20" s="71" t="s">
        <v>862</v>
      </c>
      <c r="R20" s="71" t="s">
        <v>863</v>
      </c>
    </row>
    <row r="21" spans="1:18" ht="90" hidden="1" x14ac:dyDescent="0.25">
      <c r="A21" s="22">
        <v>19</v>
      </c>
      <c r="B21" s="449"/>
      <c r="C21" s="450" t="s">
        <v>181</v>
      </c>
      <c r="D21" s="449"/>
      <c r="E21" s="449" t="s">
        <v>808</v>
      </c>
      <c r="F21" s="449" t="s">
        <v>864</v>
      </c>
      <c r="G21" s="22" t="s">
        <v>865</v>
      </c>
      <c r="H21" s="473">
        <v>12.7</v>
      </c>
      <c r="I21" s="464">
        <v>196000</v>
      </c>
      <c r="J21" s="464">
        <v>2489200</v>
      </c>
      <c r="K21" s="612"/>
      <c r="L21" s="611"/>
      <c r="M21" s="611"/>
      <c r="N21" s="478" t="s">
        <v>805</v>
      </c>
      <c r="O21" s="449">
        <v>1</v>
      </c>
      <c r="P21" s="64"/>
      <c r="Q21" s="71" t="s">
        <v>866</v>
      </c>
      <c r="R21" s="71" t="s">
        <v>867</v>
      </c>
    </row>
    <row r="22" spans="1:18" ht="90" x14ac:dyDescent="0.25">
      <c r="A22" s="22">
        <v>20</v>
      </c>
      <c r="B22" s="22" t="s">
        <v>745</v>
      </c>
      <c r="C22" s="457" t="s">
        <v>28</v>
      </c>
      <c r="D22" s="449"/>
      <c r="E22" s="449"/>
      <c r="F22" s="449"/>
      <c r="G22" s="22" t="s">
        <v>868</v>
      </c>
      <c r="H22" s="480">
        <v>8.3000000000000007</v>
      </c>
      <c r="I22" s="464">
        <v>140000</v>
      </c>
      <c r="J22" s="465">
        <v>1162000</v>
      </c>
      <c r="K22" s="612"/>
      <c r="L22" s="612"/>
      <c r="M22" s="612"/>
      <c r="N22" s="478" t="s">
        <v>825</v>
      </c>
      <c r="O22" s="449">
        <v>1</v>
      </c>
      <c r="P22" s="64"/>
      <c r="Q22" s="71" t="s">
        <v>869</v>
      </c>
      <c r="R22" s="71" t="s">
        <v>870</v>
      </c>
    </row>
    <row r="23" spans="1:18" ht="90" x14ac:dyDescent="0.25">
      <c r="A23" s="22">
        <v>21</v>
      </c>
      <c r="B23" s="22" t="s">
        <v>745</v>
      </c>
      <c r="C23" s="457" t="s">
        <v>28</v>
      </c>
      <c r="D23" s="449"/>
      <c r="E23" s="449"/>
      <c r="F23" s="449"/>
      <c r="G23" s="22" t="s">
        <v>871</v>
      </c>
      <c r="H23" s="483">
        <v>8.4</v>
      </c>
      <c r="I23" s="464">
        <v>140000</v>
      </c>
      <c r="J23" s="484">
        <v>1176000</v>
      </c>
      <c r="K23" s="613"/>
      <c r="L23" s="611"/>
      <c r="M23" s="611"/>
      <c r="N23" s="478" t="s">
        <v>825</v>
      </c>
      <c r="O23" s="449">
        <v>1</v>
      </c>
      <c r="P23" s="64"/>
      <c r="Q23" s="71" t="s">
        <v>872</v>
      </c>
      <c r="R23" s="71" t="s">
        <v>873</v>
      </c>
    </row>
    <row r="24" spans="1:18" ht="90" hidden="1" x14ac:dyDescent="0.25">
      <c r="A24" s="22">
        <v>22</v>
      </c>
      <c r="B24" s="449"/>
      <c r="C24" s="450" t="s">
        <v>181</v>
      </c>
      <c r="D24" s="449"/>
      <c r="E24" s="449" t="s">
        <v>828</v>
      </c>
      <c r="F24" s="449" t="s">
        <v>874</v>
      </c>
      <c r="G24" s="22" t="s">
        <v>875</v>
      </c>
      <c r="H24" s="473">
        <v>11.31</v>
      </c>
      <c r="I24" s="464">
        <v>196000</v>
      </c>
      <c r="J24" s="465">
        <v>2216760</v>
      </c>
      <c r="K24" s="612"/>
      <c r="L24" s="611"/>
      <c r="M24" s="611"/>
      <c r="N24" s="478" t="s">
        <v>805</v>
      </c>
      <c r="O24" s="449">
        <v>1</v>
      </c>
      <c r="P24" s="64"/>
      <c r="Q24" s="71" t="s">
        <v>876</v>
      </c>
      <c r="R24" s="71" t="s">
        <v>877</v>
      </c>
    </row>
    <row r="25" spans="1:18" ht="90" hidden="1" x14ac:dyDescent="0.25">
      <c r="A25" s="22">
        <v>23</v>
      </c>
      <c r="B25" s="449"/>
      <c r="C25" s="450" t="s">
        <v>181</v>
      </c>
      <c r="D25" s="449"/>
      <c r="E25" s="449" t="s">
        <v>828</v>
      </c>
      <c r="F25" s="449" t="s">
        <v>874</v>
      </c>
      <c r="G25" s="22" t="s">
        <v>878</v>
      </c>
      <c r="H25" s="473">
        <v>11.12</v>
      </c>
      <c r="I25" s="464">
        <v>196000</v>
      </c>
      <c r="J25" s="464">
        <v>2179520</v>
      </c>
      <c r="K25" s="612"/>
      <c r="L25" s="611"/>
      <c r="M25" s="611"/>
      <c r="N25" s="478" t="s">
        <v>805</v>
      </c>
      <c r="O25" s="449">
        <v>1</v>
      </c>
      <c r="P25" s="64"/>
      <c r="Q25" s="71" t="s">
        <v>879</v>
      </c>
      <c r="R25" s="71" t="s">
        <v>880</v>
      </c>
    </row>
    <row r="26" spans="1:18" ht="90" x14ac:dyDescent="0.25">
      <c r="A26" s="22">
        <v>24</v>
      </c>
      <c r="B26" s="22" t="s">
        <v>745</v>
      </c>
      <c r="C26" s="457" t="s">
        <v>28</v>
      </c>
      <c r="D26" s="449"/>
      <c r="E26" s="449"/>
      <c r="F26" s="449"/>
      <c r="G26" s="22" t="s">
        <v>881</v>
      </c>
      <c r="H26" s="473">
        <v>11.48</v>
      </c>
      <c r="I26" s="464">
        <v>196000</v>
      </c>
      <c r="J26" s="464">
        <v>2250080</v>
      </c>
      <c r="K26" s="612"/>
      <c r="L26" s="611"/>
      <c r="M26" s="611"/>
      <c r="N26" s="478" t="s">
        <v>805</v>
      </c>
      <c r="O26" s="449">
        <v>1</v>
      </c>
      <c r="P26" s="64"/>
      <c r="Q26" s="71" t="s">
        <v>882</v>
      </c>
      <c r="R26" s="71" t="s">
        <v>883</v>
      </c>
    </row>
    <row r="27" spans="1:18" ht="90" x14ac:dyDescent="0.25">
      <c r="A27" s="22">
        <v>25</v>
      </c>
      <c r="B27" s="22" t="s">
        <v>745</v>
      </c>
      <c r="C27" s="457" t="s">
        <v>28</v>
      </c>
      <c r="D27" s="469"/>
      <c r="E27" s="449"/>
      <c r="F27" s="449"/>
      <c r="G27" s="22" t="s">
        <v>884</v>
      </c>
      <c r="H27" s="473">
        <v>14.63</v>
      </c>
      <c r="I27" s="464">
        <v>160000</v>
      </c>
      <c r="J27" s="464">
        <v>2340800</v>
      </c>
      <c r="K27" s="612"/>
      <c r="L27" s="611"/>
      <c r="M27" s="611"/>
      <c r="N27" s="478" t="s">
        <v>805</v>
      </c>
      <c r="O27" s="449">
        <v>1</v>
      </c>
      <c r="P27" s="64"/>
      <c r="Q27" s="71" t="s">
        <v>885</v>
      </c>
      <c r="R27" s="71" t="s">
        <v>886</v>
      </c>
    </row>
    <row r="28" spans="1:18" ht="90" x14ac:dyDescent="0.25">
      <c r="A28" s="22">
        <v>26</v>
      </c>
      <c r="B28" s="22" t="s">
        <v>745</v>
      </c>
      <c r="C28" s="457" t="s">
        <v>28</v>
      </c>
      <c r="D28" s="449"/>
      <c r="E28" s="449"/>
      <c r="F28" s="449"/>
      <c r="G28" s="22" t="s">
        <v>887</v>
      </c>
      <c r="H28" s="473">
        <v>10.45</v>
      </c>
      <c r="I28" s="464">
        <v>196000</v>
      </c>
      <c r="J28" s="464">
        <v>2048199.9999999998</v>
      </c>
      <c r="K28" s="612">
        <v>145000</v>
      </c>
      <c r="L28" s="611">
        <v>1515250</v>
      </c>
      <c r="M28" s="611">
        <v>471086</v>
      </c>
      <c r="N28" s="478" t="s">
        <v>805</v>
      </c>
      <c r="O28" s="449">
        <v>1</v>
      </c>
      <c r="P28" s="64"/>
      <c r="Q28" s="71" t="s">
        <v>888</v>
      </c>
      <c r="R28" s="71" t="s">
        <v>889</v>
      </c>
    </row>
    <row r="29" spans="1:18" ht="90" x14ac:dyDescent="0.25">
      <c r="A29" s="22">
        <v>27</v>
      </c>
      <c r="B29" s="22" t="s">
        <v>745</v>
      </c>
      <c r="C29" s="457" t="s">
        <v>28</v>
      </c>
      <c r="D29" s="449"/>
      <c r="E29" s="449"/>
      <c r="F29" s="449"/>
      <c r="G29" s="22" t="s">
        <v>890</v>
      </c>
      <c r="H29" s="473">
        <v>11.82</v>
      </c>
      <c r="I29" s="464">
        <v>167000</v>
      </c>
      <c r="J29" s="464">
        <v>1973940</v>
      </c>
      <c r="K29" s="612"/>
      <c r="L29" s="611"/>
      <c r="M29" s="611"/>
      <c r="N29" s="478" t="s">
        <v>805</v>
      </c>
      <c r="O29" s="449">
        <v>1</v>
      </c>
      <c r="P29" s="64"/>
      <c r="Q29" s="71" t="s">
        <v>891</v>
      </c>
      <c r="R29" s="71" t="s">
        <v>892</v>
      </c>
    </row>
    <row r="30" spans="1:18" ht="90" x14ac:dyDescent="0.25">
      <c r="A30" s="22">
        <v>28</v>
      </c>
      <c r="B30" s="22" t="s">
        <v>745</v>
      </c>
      <c r="C30" s="457" t="s">
        <v>28</v>
      </c>
      <c r="D30" s="449"/>
      <c r="E30" s="449"/>
      <c r="F30" s="449"/>
      <c r="G30" s="22" t="s">
        <v>893</v>
      </c>
      <c r="H30" s="485">
        <v>9.25</v>
      </c>
      <c r="I30" s="464">
        <v>175000</v>
      </c>
      <c r="J30" s="464">
        <v>1618750</v>
      </c>
      <c r="K30" s="612"/>
      <c r="L30" s="611"/>
      <c r="M30" s="611"/>
      <c r="N30" s="478" t="s">
        <v>825</v>
      </c>
      <c r="O30" s="449">
        <v>1</v>
      </c>
      <c r="P30" s="64"/>
      <c r="Q30" s="71" t="s">
        <v>894</v>
      </c>
      <c r="R30" s="71" t="s">
        <v>895</v>
      </c>
    </row>
    <row r="31" spans="1:18" ht="90" x14ac:dyDescent="0.25">
      <c r="A31" s="22">
        <v>29</v>
      </c>
      <c r="B31" s="22" t="s">
        <v>745</v>
      </c>
      <c r="C31" s="457" t="s">
        <v>28</v>
      </c>
      <c r="D31" s="449"/>
      <c r="E31" s="449"/>
      <c r="F31" s="449"/>
      <c r="G31" s="22" t="s">
        <v>896</v>
      </c>
      <c r="H31" s="485">
        <v>9.25</v>
      </c>
      <c r="I31" s="464">
        <v>175000</v>
      </c>
      <c r="J31" s="464">
        <v>1618750</v>
      </c>
      <c r="K31" s="612"/>
      <c r="L31" s="611"/>
      <c r="M31" s="611"/>
      <c r="N31" s="478" t="s">
        <v>825</v>
      </c>
      <c r="O31" s="449">
        <v>1</v>
      </c>
      <c r="P31" s="64"/>
      <c r="Q31" s="71" t="s">
        <v>897</v>
      </c>
      <c r="R31" s="71" t="s">
        <v>898</v>
      </c>
    </row>
    <row r="32" spans="1:18" ht="90" x14ac:dyDescent="0.25">
      <c r="A32" s="22">
        <v>30</v>
      </c>
      <c r="B32" s="22" t="s">
        <v>745</v>
      </c>
      <c r="C32" s="457" t="s">
        <v>28</v>
      </c>
      <c r="D32" s="449"/>
      <c r="E32" s="449"/>
      <c r="F32" s="449"/>
      <c r="G32" s="22" t="s">
        <v>899</v>
      </c>
      <c r="H32" s="485">
        <v>9.25</v>
      </c>
      <c r="I32" s="464">
        <v>175000</v>
      </c>
      <c r="J32" s="464">
        <v>1618750</v>
      </c>
      <c r="K32" s="612"/>
      <c r="L32" s="611"/>
      <c r="M32" s="611"/>
      <c r="N32" s="478" t="s">
        <v>825</v>
      </c>
      <c r="O32" s="449">
        <v>1</v>
      </c>
      <c r="P32" s="64"/>
      <c r="Q32" s="71" t="s">
        <v>900</v>
      </c>
      <c r="R32" s="71" t="s">
        <v>901</v>
      </c>
    </row>
    <row r="33" spans="1:18" ht="90" x14ac:dyDescent="0.25">
      <c r="A33" s="22">
        <v>31</v>
      </c>
      <c r="B33" s="22" t="s">
        <v>745</v>
      </c>
      <c r="C33" s="457" t="s">
        <v>28</v>
      </c>
      <c r="D33" s="449"/>
      <c r="E33" s="449"/>
      <c r="F33" s="449"/>
      <c r="G33" s="22" t="s">
        <v>902</v>
      </c>
      <c r="H33" s="473">
        <v>11.88</v>
      </c>
      <c r="I33" s="464">
        <v>160000</v>
      </c>
      <c r="J33" s="464">
        <v>1900800</v>
      </c>
      <c r="K33" s="612"/>
      <c r="L33" s="611"/>
      <c r="M33" s="611"/>
      <c r="N33" s="478" t="s">
        <v>805</v>
      </c>
      <c r="O33" s="449">
        <v>1</v>
      </c>
      <c r="P33" s="64"/>
      <c r="Q33" s="71" t="s">
        <v>903</v>
      </c>
      <c r="R33" s="71" t="s">
        <v>904</v>
      </c>
    </row>
    <row r="34" spans="1:18" ht="90" x14ac:dyDescent="0.25">
      <c r="A34" s="22">
        <v>32</v>
      </c>
      <c r="B34" s="22" t="s">
        <v>745</v>
      </c>
      <c r="C34" s="457" t="s">
        <v>28</v>
      </c>
      <c r="D34" s="449"/>
      <c r="E34" s="449"/>
      <c r="F34" s="449"/>
      <c r="G34" s="22" t="s">
        <v>905</v>
      </c>
      <c r="H34" s="473">
        <v>13.57</v>
      </c>
      <c r="I34" s="464">
        <v>155000</v>
      </c>
      <c r="J34" s="464">
        <v>2103350</v>
      </c>
      <c r="K34" s="612"/>
      <c r="L34" s="611"/>
      <c r="M34" s="611"/>
      <c r="N34" s="478" t="s">
        <v>805</v>
      </c>
      <c r="O34" s="449">
        <v>1</v>
      </c>
      <c r="P34" s="64"/>
      <c r="Q34" s="71" t="s">
        <v>906</v>
      </c>
      <c r="R34" s="71" t="s">
        <v>907</v>
      </c>
    </row>
    <row r="35" spans="1:18" ht="90" x14ac:dyDescent="0.25">
      <c r="A35" s="22">
        <v>33</v>
      </c>
      <c r="B35" s="22" t="s">
        <v>745</v>
      </c>
      <c r="C35" s="457" t="s">
        <v>28</v>
      </c>
      <c r="D35" s="449"/>
      <c r="E35" s="449"/>
      <c r="F35" s="449"/>
      <c r="G35" s="22" t="s">
        <v>908</v>
      </c>
      <c r="H35" s="473">
        <v>12.9</v>
      </c>
      <c r="I35" s="464">
        <v>155000</v>
      </c>
      <c r="J35" s="465">
        <v>1999500</v>
      </c>
      <c r="K35" s="612"/>
      <c r="L35" s="611"/>
      <c r="M35" s="611"/>
      <c r="N35" s="478" t="s">
        <v>805</v>
      </c>
      <c r="O35" s="449">
        <v>1</v>
      </c>
      <c r="P35" s="64"/>
      <c r="Q35" s="71" t="s">
        <v>909</v>
      </c>
      <c r="R35" s="71" t="s">
        <v>910</v>
      </c>
    </row>
    <row r="36" spans="1:18" ht="90" x14ac:dyDescent="0.25">
      <c r="A36" s="22">
        <v>34</v>
      </c>
      <c r="B36" s="22" t="s">
        <v>745</v>
      </c>
      <c r="C36" s="457" t="s">
        <v>28</v>
      </c>
      <c r="D36" s="449"/>
      <c r="E36" s="449"/>
      <c r="F36" s="449"/>
      <c r="G36" s="22" t="s">
        <v>911</v>
      </c>
      <c r="H36" s="473">
        <v>11.6</v>
      </c>
      <c r="I36" s="464">
        <v>155000</v>
      </c>
      <c r="J36" s="464">
        <v>1798000</v>
      </c>
      <c r="K36" s="612"/>
      <c r="L36" s="611"/>
      <c r="M36" s="611"/>
      <c r="N36" s="478" t="s">
        <v>805</v>
      </c>
      <c r="O36" s="449">
        <v>1</v>
      </c>
      <c r="P36" s="64"/>
      <c r="Q36" s="71" t="s">
        <v>912</v>
      </c>
      <c r="R36" s="71" t="s">
        <v>913</v>
      </c>
    </row>
    <row r="37" spans="1:18" ht="90" x14ac:dyDescent="0.25">
      <c r="A37" s="22">
        <v>35</v>
      </c>
      <c r="B37" s="22" t="s">
        <v>745</v>
      </c>
      <c r="C37" s="457" t="s">
        <v>28</v>
      </c>
      <c r="D37" s="449"/>
      <c r="E37" s="449"/>
      <c r="F37" s="449"/>
      <c r="G37" s="22" t="s">
        <v>914</v>
      </c>
      <c r="H37" s="473">
        <v>12.91</v>
      </c>
      <c r="I37" s="464">
        <v>140000</v>
      </c>
      <c r="J37" s="464">
        <v>1807400</v>
      </c>
      <c r="K37" s="612"/>
      <c r="L37" s="611"/>
      <c r="M37" s="611"/>
      <c r="N37" s="478" t="s">
        <v>805</v>
      </c>
      <c r="O37" s="449">
        <v>1</v>
      </c>
      <c r="P37" s="64"/>
      <c r="Q37" s="71" t="s">
        <v>915</v>
      </c>
      <c r="R37" s="71" t="s">
        <v>916</v>
      </c>
    </row>
    <row r="38" spans="1:18" ht="90" x14ac:dyDescent="0.25">
      <c r="A38" s="22">
        <v>36</v>
      </c>
      <c r="B38" s="22" t="s">
        <v>745</v>
      </c>
      <c r="C38" s="457" t="s">
        <v>28</v>
      </c>
      <c r="D38" s="449"/>
      <c r="E38" s="449"/>
      <c r="F38" s="449"/>
      <c r="G38" s="22" t="s">
        <v>917</v>
      </c>
      <c r="H38" s="473">
        <v>9.5500000000000007</v>
      </c>
      <c r="I38" s="464">
        <v>160000</v>
      </c>
      <c r="J38" s="464">
        <v>1528000</v>
      </c>
      <c r="K38" s="612"/>
      <c r="L38" s="612"/>
      <c r="M38" s="612"/>
      <c r="N38" s="478" t="s">
        <v>805</v>
      </c>
      <c r="O38" s="449">
        <v>1</v>
      </c>
      <c r="P38" s="64"/>
      <c r="Q38" s="71" t="s">
        <v>918</v>
      </c>
      <c r="R38" s="71" t="s">
        <v>919</v>
      </c>
    </row>
    <row r="39" spans="1:18" ht="90" x14ac:dyDescent="0.25">
      <c r="A39" s="22">
        <v>37</v>
      </c>
      <c r="B39" s="22" t="s">
        <v>745</v>
      </c>
      <c r="C39" s="457" t="s">
        <v>28</v>
      </c>
      <c r="D39" s="449"/>
      <c r="E39" s="449"/>
      <c r="F39" s="449"/>
      <c r="G39" s="22" t="s">
        <v>920</v>
      </c>
      <c r="H39" s="473">
        <v>11.61</v>
      </c>
      <c r="I39" s="464">
        <v>140000</v>
      </c>
      <c r="J39" s="465">
        <v>1625400</v>
      </c>
      <c r="K39" s="612"/>
      <c r="L39" s="611"/>
      <c r="M39" s="611"/>
      <c r="N39" s="478" t="s">
        <v>805</v>
      </c>
      <c r="O39" s="449">
        <v>1</v>
      </c>
      <c r="P39" s="64"/>
      <c r="Q39" s="71" t="s">
        <v>921</v>
      </c>
      <c r="R39" s="71" t="s">
        <v>922</v>
      </c>
    </row>
    <row r="40" spans="1:18" ht="90" x14ac:dyDescent="0.25">
      <c r="A40" s="22">
        <v>38</v>
      </c>
      <c r="B40" s="22" t="s">
        <v>745</v>
      </c>
      <c r="C40" s="457" t="s">
        <v>28</v>
      </c>
      <c r="D40" s="449"/>
      <c r="E40" s="449"/>
      <c r="F40" s="449"/>
      <c r="G40" s="22" t="s">
        <v>923</v>
      </c>
      <c r="H40" s="473">
        <v>11.1</v>
      </c>
      <c r="I40" s="464">
        <v>140000</v>
      </c>
      <c r="J40" s="464">
        <v>1554000</v>
      </c>
      <c r="K40" s="612"/>
      <c r="L40" s="611"/>
      <c r="M40" s="611"/>
      <c r="N40" s="478" t="s">
        <v>805</v>
      </c>
      <c r="O40" s="449">
        <v>1</v>
      </c>
      <c r="P40" s="64"/>
      <c r="Q40" s="71" t="s">
        <v>924</v>
      </c>
      <c r="R40" s="71" t="s">
        <v>925</v>
      </c>
    </row>
    <row r="41" spans="1:18" ht="90" x14ac:dyDescent="0.25">
      <c r="A41" s="22">
        <v>39</v>
      </c>
      <c r="B41" s="22" t="s">
        <v>745</v>
      </c>
      <c r="C41" s="457" t="s">
        <v>28</v>
      </c>
      <c r="D41" s="449"/>
      <c r="E41" s="449"/>
      <c r="F41" s="449"/>
      <c r="G41" s="22" t="s">
        <v>926</v>
      </c>
      <c r="H41" s="473">
        <v>12.64</v>
      </c>
      <c r="I41" s="464">
        <v>150000</v>
      </c>
      <c r="J41" s="465">
        <v>1896000</v>
      </c>
      <c r="K41" s="612"/>
      <c r="L41" s="611"/>
      <c r="M41" s="611"/>
      <c r="N41" s="478" t="s">
        <v>805</v>
      </c>
      <c r="O41" s="449">
        <v>1</v>
      </c>
      <c r="P41" s="479"/>
      <c r="Q41" s="71" t="s">
        <v>927</v>
      </c>
      <c r="R41" s="71" t="s">
        <v>928</v>
      </c>
    </row>
    <row r="42" spans="1:18" ht="90" x14ac:dyDescent="0.25">
      <c r="A42" s="22">
        <v>40</v>
      </c>
      <c r="B42" s="22" t="s">
        <v>745</v>
      </c>
      <c r="C42" s="457" t="s">
        <v>28</v>
      </c>
      <c r="D42" s="449"/>
      <c r="E42" s="449"/>
      <c r="F42" s="449"/>
      <c r="G42" s="22" t="s">
        <v>929</v>
      </c>
      <c r="H42" s="473">
        <v>12.49</v>
      </c>
      <c r="I42" s="464">
        <v>150000</v>
      </c>
      <c r="J42" s="464">
        <v>1873500</v>
      </c>
      <c r="K42" s="612"/>
      <c r="L42" s="611"/>
      <c r="M42" s="611"/>
      <c r="N42" s="478" t="s">
        <v>805</v>
      </c>
      <c r="O42" s="449">
        <v>1</v>
      </c>
      <c r="P42" s="64"/>
      <c r="Q42" s="71" t="s">
        <v>930</v>
      </c>
      <c r="R42" s="71" t="s">
        <v>931</v>
      </c>
    </row>
    <row r="43" spans="1:18" ht="90" hidden="1" x14ac:dyDescent="0.25">
      <c r="A43" s="22">
        <v>41</v>
      </c>
      <c r="B43" s="449"/>
      <c r="C43" s="450" t="s">
        <v>181</v>
      </c>
      <c r="D43" s="481">
        <v>42914</v>
      </c>
      <c r="E43" s="449" t="s">
        <v>802</v>
      </c>
      <c r="F43" s="449" t="s">
        <v>932</v>
      </c>
      <c r="G43" s="22" t="s">
        <v>933</v>
      </c>
      <c r="H43" s="473">
        <v>14.06</v>
      </c>
      <c r="I43" s="464">
        <v>184000</v>
      </c>
      <c r="J43" s="464">
        <v>2587040</v>
      </c>
      <c r="K43" s="612"/>
      <c r="L43" s="612"/>
      <c r="M43" s="612"/>
      <c r="N43" s="478" t="s">
        <v>805</v>
      </c>
      <c r="O43" s="449">
        <v>1</v>
      </c>
      <c r="P43" s="69"/>
      <c r="Q43" s="71" t="s">
        <v>934</v>
      </c>
      <c r="R43" s="71" t="s">
        <v>935</v>
      </c>
    </row>
    <row r="44" spans="1:18" ht="90" hidden="1" x14ac:dyDescent="0.25">
      <c r="A44" s="22">
        <v>42</v>
      </c>
      <c r="B44" s="449"/>
      <c r="C44" s="450" t="s">
        <v>181</v>
      </c>
      <c r="D44" s="481">
        <v>42860</v>
      </c>
      <c r="E44" s="449" t="s">
        <v>802</v>
      </c>
      <c r="F44" s="449" t="s">
        <v>936</v>
      </c>
      <c r="G44" s="22" t="s">
        <v>937</v>
      </c>
      <c r="H44" s="473">
        <v>12.12</v>
      </c>
      <c r="I44" s="464">
        <v>184000</v>
      </c>
      <c r="J44" s="464">
        <v>2230080</v>
      </c>
      <c r="K44" s="612"/>
      <c r="L44" s="611"/>
      <c r="M44" s="611"/>
      <c r="N44" s="478" t="s">
        <v>805</v>
      </c>
      <c r="O44" s="449">
        <v>1</v>
      </c>
      <c r="P44" s="64"/>
      <c r="Q44" s="71" t="s">
        <v>938</v>
      </c>
      <c r="R44" s="71" t="s">
        <v>939</v>
      </c>
    </row>
    <row r="45" spans="1:18" ht="90" x14ac:dyDescent="0.25">
      <c r="A45" s="22">
        <v>43</v>
      </c>
      <c r="B45" s="22" t="s">
        <v>745</v>
      </c>
      <c r="C45" s="457" t="s">
        <v>28</v>
      </c>
      <c r="D45" s="449"/>
      <c r="E45" s="449"/>
      <c r="F45" s="449"/>
      <c r="G45" s="22" t="s">
        <v>940</v>
      </c>
      <c r="H45" s="473">
        <v>18.36</v>
      </c>
      <c r="I45" s="464">
        <v>184000</v>
      </c>
      <c r="J45" s="464">
        <v>3378240</v>
      </c>
      <c r="K45" s="612"/>
      <c r="L45" s="611"/>
      <c r="M45" s="611"/>
      <c r="N45" s="64"/>
      <c r="O45" s="449">
        <v>1</v>
      </c>
      <c r="P45" s="64"/>
      <c r="Q45" s="71" t="s">
        <v>941</v>
      </c>
      <c r="R45" s="71" t="s">
        <v>942</v>
      </c>
    </row>
    <row r="46" spans="1:18" x14ac:dyDescent="0.25">
      <c r="A46" s="7"/>
      <c r="O46" s="458"/>
    </row>
    <row r="47" spans="1:18" x14ac:dyDescent="0.25">
      <c r="O47" s="458"/>
    </row>
  </sheetData>
  <autoFilter ref="A2:O45">
    <filterColumn colId="2">
      <filters>
        <filter val="заявка"/>
        <filter val="свободно"/>
      </filters>
    </filterColumn>
  </autoFilter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9"/>
  <sheetViews>
    <sheetView topLeftCell="A109" zoomScale="75" zoomScaleNormal="75" workbookViewId="0">
      <selection activeCell="L3" sqref="L3:L116"/>
    </sheetView>
  </sheetViews>
  <sheetFormatPr defaultRowHeight="15.75" x14ac:dyDescent="0.25"/>
  <cols>
    <col min="1" max="1" width="9.85546875" style="458" customWidth="1"/>
    <col min="2" max="2" width="17.28515625" style="458" customWidth="1"/>
    <col min="3" max="3" width="15" style="458" customWidth="1"/>
    <col min="4" max="4" width="13.140625" style="458" customWidth="1"/>
    <col min="5" max="5" width="15.5703125" style="458" customWidth="1"/>
    <col min="6" max="6" width="16.140625" style="458" customWidth="1"/>
    <col min="7" max="7" width="22.140625" style="458" customWidth="1"/>
    <col min="8" max="8" width="16" style="458" customWidth="1"/>
    <col min="9" max="9" width="19.28515625" style="458" customWidth="1"/>
    <col min="10" max="10" width="16.140625" style="458" customWidth="1"/>
    <col min="11" max="11" width="23.85546875" style="458" customWidth="1"/>
    <col min="12" max="12" width="19.42578125" style="458" customWidth="1"/>
  </cols>
  <sheetData>
    <row r="2" spans="1:12" ht="47.25" x14ac:dyDescent="0.25">
      <c r="A2" s="3" t="s">
        <v>172</v>
      </c>
      <c r="B2" s="3" t="s">
        <v>173</v>
      </c>
      <c r="C2" s="3" t="s">
        <v>174</v>
      </c>
      <c r="D2" s="444" t="s">
        <v>175</v>
      </c>
      <c r="E2" s="3" t="s">
        <v>176</v>
      </c>
      <c r="F2" s="3" t="s">
        <v>177</v>
      </c>
      <c r="G2" s="445" t="s">
        <v>731</v>
      </c>
      <c r="H2" s="3" t="s">
        <v>798</v>
      </c>
      <c r="I2" s="475" t="s">
        <v>799</v>
      </c>
      <c r="J2" s="475" t="s">
        <v>800</v>
      </c>
      <c r="K2" s="476" t="s">
        <v>801</v>
      </c>
      <c r="L2" s="477" t="s">
        <v>114</v>
      </c>
    </row>
    <row r="3" spans="1:12" ht="71.25" customHeight="1" x14ac:dyDescent="0.25">
      <c r="A3" s="449">
        <v>1</v>
      </c>
      <c r="B3" s="2" t="s">
        <v>1283</v>
      </c>
      <c r="C3" s="457" t="s">
        <v>28</v>
      </c>
      <c r="D3" s="449"/>
      <c r="E3" s="449"/>
      <c r="F3" s="449"/>
      <c r="G3" s="487" t="s">
        <v>943</v>
      </c>
      <c r="H3" s="467">
        <v>15.32</v>
      </c>
      <c r="I3" s="488">
        <v>115000</v>
      </c>
      <c r="J3" s="453">
        <v>1761800</v>
      </c>
      <c r="K3" s="22" t="s">
        <v>944</v>
      </c>
      <c r="L3" s="449">
        <v>1</v>
      </c>
    </row>
    <row r="4" spans="1:12" ht="54" customHeight="1" x14ac:dyDescent="0.25">
      <c r="A4" s="449">
        <f>A3+1</f>
        <v>2</v>
      </c>
      <c r="B4" s="2" t="s">
        <v>1283</v>
      </c>
      <c r="C4" s="457" t="s">
        <v>28</v>
      </c>
      <c r="D4" s="449"/>
      <c r="E4" s="449"/>
      <c r="F4" s="449"/>
      <c r="G4" s="487" t="s">
        <v>945</v>
      </c>
      <c r="H4" s="467">
        <v>15.68</v>
      </c>
      <c r="I4" s="488">
        <v>115000</v>
      </c>
      <c r="J4" s="489">
        <v>1803200</v>
      </c>
      <c r="K4" s="22" t="s">
        <v>944</v>
      </c>
      <c r="L4" s="449">
        <v>1</v>
      </c>
    </row>
    <row r="5" spans="1:12" ht="50.25" customHeight="1" x14ac:dyDescent="0.25">
      <c r="A5" s="449">
        <f t="shared" ref="A5:A68" si="0">A4+1</f>
        <v>3</v>
      </c>
      <c r="B5" s="2" t="s">
        <v>1283</v>
      </c>
      <c r="C5" s="457" t="s">
        <v>28</v>
      </c>
      <c r="D5" s="449"/>
      <c r="E5" s="449"/>
      <c r="F5" s="449"/>
      <c r="G5" s="487" t="s">
        <v>946</v>
      </c>
      <c r="H5" s="467">
        <v>15.68</v>
      </c>
      <c r="I5" s="488">
        <v>115000</v>
      </c>
      <c r="J5" s="488">
        <v>1803200</v>
      </c>
      <c r="K5" s="22" t="s">
        <v>944</v>
      </c>
      <c r="L5" s="449">
        <v>1</v>
      </c>
    </row>
    <row r="6" spans="1:12" ht="48" customHeight="1" x14ac:dyDescent="0.25">
      <c r="A6" s="449">
        <f t="shared" si="0"/>
        <v>4</v>
      </c>
      <c r="B6" s="2" t="s">
        <v>1283</v>
      </c>
      <c r="C6" s="457" t="s">
        <v>28</v>
      </c>
      <c r="D6" s="449"/>
      <c r="E6" s="449"/>
      <c r="F6" s="449"/>
      <c r="G6" s="487" t="s">
        <v>947</v>
      </c>
      <c r="H6" s="467">
        <v>15.68</v>
      </c>
      <c r="I6" s="488">
        <v>110000</v>
      </c>
      <c r="J6" s="453">
        <v>1724800</v>
      </c>
      <c r="K6" s="22" t="s">
        <v>944</v>
      </c>
      <c r="L6" s="449">
        <v>1</v>
      </c>
    </row>
    <row r="7" spans="1:12" ht="56.25" customHeight="1" x14ac:dyDescent="0.25">
      <c r="A7" s="449">
        <f t="shared" si="0"/>
        <v>5</v>
      </c>
      <c r="B7" s="2" t="s">
        <v>1283</v>
      </c>
      <c r="C7" s="457" t="s">
        <v>28</v>
      </c>
      <c r="D7" s="449"/>
      <c r="E7" s="449"/>
      <c r="F7" s="449"/>
      <c r="G7" s="487" t="s">
        <v>948</v>
      </c>
      <c r="H7" s="467">
        <v>15.68</v>
      </c>
      <c r="I7" s="488">
        <v>115000</v>
      </c>
      <c r="J7" s="489">
        <v>1803200</v>
      </c>
      <c r="K7" s="22" t="s">
        <v>944</v>
      </c>
      <c r="L7" s="449">
        <v>1</v>
      </c>
    </row>
    <row r="8" spans="1:12" ht="50.25" customHeight="1" x14ac:dyDescent="0.25">
      <c r="A8" s="449">
        <f t="shared" si="0"/>
        <v>6</v>
      </c>
      <c r="B8" s="2" t="s">
        <v>1283</v>
      </c>
      <c r="C8" s="457" t="s">
        <v>28</v>
      </c>
      <c r="D8" s="449"/>
      <c r="E8" s="449"/>
      <c r="F8" s="449"/>
      <c r="G8" s="487" t="s">
        <v>949</v>
      </c>
      <c r="H8" s="467">
        <v>15.68</v>
      </c>
      <c r="I8" s="488">
        <v>110000</v>
      </c>
      <c r="J8" s="488">
        <v>1724800</v>
      </c>
      <c r="K8" s="22" t="s">
        <v>944</v>
      </c>
      <c r="L8" s="449">
        <v>1</v>
      </c>
    </row>
    <row r="9" spans="1:12" ht="45.75" customHeight="1" x14ac:dyDescent="0.25">
      <c r="A9" s="449">
        <f t="shared" si="0"/>
        <v>7</v>
      </c>
      <c r="B9" s="2" t="s">
        <v>1283</v>
      </c>
      <c r="C9" s="457" t="s">
        <v>28</v>
      </c>
      <c r="D9" s="449"/>
      <c r="E9" s="449"/>
      <c r="F9" s="449"/>
      <c r="G9" s="487" t="s">
        <v>950</v>
      </c>
      <c r="H9" s="467">
        <v>15.68</v>
      </c>
      <c r="I9" s="488">
        <v>115000</v>
      </c>
      <c r="J9" s="453">
        <v>1803200</v>
      </c>
      <c r="K9" s="22" t="s">
        <v>944</v>
      </c>
      <c r="L9" s="449">
        <v>1</v>
      </c>
    </row>
    <row r="10" spans="1:12" ht="48" customHeight="1" x14ac:dyDescent="0.25">
      <c r="A10" s="449">
        <f t="shared" si="0"/>
        <v>8</v>
      </c>
      <c r="B10" s="2" t="s">
        <v>1283</v>
      </c>
      <c r="C10" s="457" t="s">
        <v>28</v>
      </c>
      <c r="D10" s="449"/>
      <c r="E10" s="449"/>
      <c r="F10" s="449"/>
      <c r="G10" s="487" t="s">
        <v>951</v>
      </c>
      <c r="H10" s="467">
        <v>15.68</v>
      </c>
      <c r="I10" s="488">
        <v>110000</v>
      </c>
      <c r="J10" s="489">
        <v>1724800</v>
      </c>
      <c r="K10" s="22" t="s">
        <v>944</v>
      </c>
      <c r="L10" s="449">
        <v>1</v>
      </c>
    </row>
    <row r="11" spans="1:12" ht="58.5" customHeight="1" x14ac:dyDescent="0.25">
      <c r="A11" s="449">
        <f t="shared" si="0"/>
        <v>9</v>
      </c>
      <c r="B11" s="2" t="s">
        <v>1283</v>
      </c>
      <c r="C11" s="457" t="s">
        <v>28</v>
      </c>
      <c r="D11" s="449"/>
      <c r="E11" s="449"/>
      <c r="F11" s="449"/>
      <c r="G11" s="487" t="s">
        <v>952</v>
      </c>
      <c r="H11" s="467">
        <v>15.68</v>
      </c>
      <c r="I11" s="488">
        <v>115000</v>
      </c>
      <c r="J11" s="488">
        <v>1803200</v>
      </c>
      <c r="K11" s="22" t="s">
        <v>944</v>
      </c>
      <c r="L11" s="449">
        <v>1</v>
      </c>
    </row>
    <row r="12" spans="1:12" ht="45" customHeight="1" x14ac:dyDescent="0.25">
      <c r="A12" s="449">
        <f t="shared" si="0"/>
        <v>10</v>
      </c>
      <c r="B12" s="2" t="s">
        <v>1283</v>
      </c>
      <c r="C12" s="457" t="s">
        <v>28</v>
      </c>
      <c r="D12" s="449"/>
      <c r="E12" s="449"/>
      <c r="F12" s="449"/>
      <c r="G12" s="487" t="s">
        <v>953</v>
      </c>
      <c r="H12" s="467">
        <v>15.68</v>
      </c>
      <c r="I12" s="488">
        <v>110000</v>
      </c>
      <c r="J12" s="453">
        <v>1724800</v>
      </c>
      <c r="K12" s="22" t="s">
        <v>944</v>
      </c>
      <c r="L12" s="449">
        <v>1</v>
      </c>
    </row>
    <row r="13" spans="1:12" ht="49.5" customHeight="1" x14ac:dyDescent="0.25">
      <c r="A13" s="449">
        <f t="shared" si="0"/>
        <v>11</v>
      </c>
      <c r="B13" s="2" t="s">
        <v>1283</v>
      </c>
      <c r="C13" s="457" t="s">
        <v>28</v>
      </c>
      <c r="D13" s="449"/>
      <c r="E13" s="449"/>
      <c r="F13" s="449"/>
      <c r="G13" s="487" t="s">
        <v>954</v>
      </c>
      <c r="H13" s="467">
        <v>15.68</v>
      </c>
      <c r="I13" s="488">
        <v>115000</v>
      </c>
      <c r="J13" s="489">
        <v>1803200</v>
      </c>
      <c r="K13" s="22" t="s">
        <v>944</v>
      </c>
      <c r="L13" s="449">
        <v>1</v>
      </c>
    </row>
    <row r="14" spans="1:12" ht="49.5" customHeight="1" x14ac:dyDescent="0.25">
      <c r="A14" s="449">
        <f t="shared" si="0"/>
        <v>12</v>
      </c>
      <c r="B14" s="2" t="s">
        <v>1283</v>
      </c>
      <c r="C14" s="457" t="s">
        <v>28</v>
      </c>
      <c r="D14" s="449"/>
      <c r="E14" s="449"/>
      <c r="F14" s="449"/>
      <c r="G14" s="487" t="s">
        <v>955</v>
      </c>
      <c r="H14" s="467">
        <v>15.68</v>
      </c>
      <c r="I14" s="488">
        <v>110000</v>
      </c>
      <c r="J14" s="488">
        <v>1724800</v>
      </c>
      <c r="K14" s="22" t="s">
        <v>944</v>
      </c>
      <c r="L14" s="449">
        <v>1</v>
      </c>
    </row>
    <row r="15" spans="1:12" ht="54.75" customHeight="1" x14ac:dyDescent="0.25">
      <c r="A15" s="449">
        <f t="shared" si="0"/>
        <v>13</v>
      </c>
      <c r="B15" s="2" t="s">
        <v>1283</v>
      </c>
      <c r="C15" s="457" t="s">
        <v>28</v>
      </c>
      <c r="D15" s="449"/>
      <c r="E15" s="449"/>
      <c r="F15" s="449"/>
      <c r="G15" s="487" t="s">
        <v>956</v>
      </c>
      <c r="H15" s="467">
        <v>18.32</v>
      </c>
      <c r="I15" s="488">
        <v>115000</v>
      </c>
      <c r="J15" s="453">
        <v>2106800</v>
      </c>
      <c r="K15" s="22" t="s">
        <v>944</v>
      </c>
      <c r="L15" s="449">
        <v>1</v>
      </c>
    </row>
    <row r="16" spans="1:12" ht="54.75" customHeight="1" x14ac:dyDescent="0.25">
      <c r="A16" s="449">
        <f t="shared" si="0"/>
        <v>14</v>
      </c>
      <c r="B16" s="2" t="s">
        <v>1283</v>
      </c>
      <c r="C16" s="457" t="s">
        <v>28</v>
      </c>
      <c r="D16" s="449"/>
      <c r="E16" s="449"/>
      <c r="F16" s="449"/>
      <c r="G16" s="487" t="s">
        <v>957</v>
      </c>
      <c r="H16" s="467">
        <v>15.68</v>
      </c>
      <c r="I16" s="488">
        <v>110000</v>
      </c>
      <c r="J16" s="489">
        <v>1724800</v>
      </c>
      <c r="K16" s="22" t="s">
        <v>944</v>
      </c>
      <c r="L16" s="449">
        <v>1</v>
      </c>
    </row>
    <row r="17" spans="1:12" ht="49.5" customHeight="1" x14ac:dyDescent="0.25">
      <c r="A17" s="449">
        <f t="shared" si="0"/>
        <v>15</v>
      </c>
      <c r="B17" s="2" t="s">
        <v>1283</v>
      </c>
      <c r="C17" s="457" t="s">
        <v>28</v>
      </c>
      <c r="D17" s="449"/>
      <c r="E17" s="449"/>
      <c r="F17" s="449"/>
      <c r="G17" s="487" t="s">
        <v>958</v>
      </c>
      <c r="H17" s="467">
        <v>14.2</v>
      </c>
      <c r="I17" s="488">
        <v>115000</v>
      </c>
      <c r="J17" s="488">
        <v>1633000</v>
      </c>
      <c r="K17" s="22" t="s">
        <v>944</v>
      </c>
      <c r="L17" s="449">
        <v>1</v>
      </c>
    </row>
    <row r="18" spans="1:12" ht="45" customHeight="1" x14ac:dyDescent="0.25">
      <c r="A18" s="449">
        <f t="shared" si="0"/>
        <v>16</v>
      </c>
      <c r="B18" s="2" t="s">
        <v>1283</v>
      </c>
      <c r="C18" s="457" t="s">
        <v>28</v>
      </c>
      <c r="D18" s="449"/>
      <c r="E18" s="449"/>
      <c r="F18" s="449"/>
      <c r="G18" s="487" t="s">
        <v>959</v>
      </c>
      <c r="H18" s="467">
        <v>15.68</v>
      </c>
      <c r="I18" s="488">
        <v>110000</v>
      </c>
      <c r="J18" s="453">
        <v>1724800</v>
      </c>
      <c r="K18" s="22" t="s">
        <v>944</v>
      </c>
      <c r="L18" s="449">
        <v>1</v>
      </c>
    </row>
    <row r="19" spans="1:12" ht="48.75" customHeight="1" x14ac:dyDescent="0.25">
      <c r="A19" s="449">
        <f t="shared" si="0"/>
        <v>17</v>
      </c>
      <c r="B19" s="2" t="s">
        <v>1283</v>
      </c>
      <c r="C19" s="457" t="s">
        <v>28</v>
      </c>
      <c r="D19" s="449"/>
      <c r="E19" s="449"/>
      <c r="F19" s="449"/>
      <c r="G19" s="487" t="s">
        <v>960</v>
      </c>
      <c r="H19" s="467">
        <v>15.68</v>
      </c>
      <c r="I19" s="488">
        <v>110000</v>
      </c>
      <c r="J19" s="489">
        <v>1724800</v>
      </c>
      <c r="K19" s="22" t="s">
        <v>944</v>
      </c>
      <c r="L19" s="449">
        <v>1</v>
      </c>
    </row>
    <row r="20" spans="1:12" ht="45.75" customHeight="1" x14ac:dyDescent="0.25">
      <c r="A20" s="449">
        <f t="shared" si="0"/>
        <v>18</v>
      </c>
      <c r="B20" s="2" t="s">
        <v>1283</v>
      </c>
      <c r="C20" s="457" t="s">
        <v>28</v>
      </c>
      <c r="D20" s="449"/>
      <c r="E20" s="449"/>
      <c r="F20" s="449"/>
      <c r="G20" s="487" t="s">
        <v>961</v>
      </c>
      <c r="H20" s="467">
        <v>15.68</v>
      </c>
      <c r="I20" s="488">
        <v>110000</v>
      </c>
      <c r="J20" s="488">
        <v>1724800</v>
      </c>
      <c r="K20" s="22" t="s">
        <v>944</v>
      </c>
      <c r="L20" s="449">
        <v>1</v>
      </c>
    </row>
    <row r="21" spans="1:12" ht="53.25" customHeight="1" x14ac:dyDescent="0.25">
      <c r="A21" s="449">
        <f t="shared" si="0"/>
        <v>19</v>
      </c>
      <c r="B21" s="2" t="s">
        <v>1283</v>
      </c>
      <c r="C21" s="457" t="s">
        <v>28</v>
      </c>
      <c r="D21" s="449"/>
      <c r="E21" s="449"/>
      <c r="F21" s="449"/>
      <c r="G21" s="487" t="s">
        <v>962</v>
      </c>
      <c r="H21" s="467">
        <v>19.260000000000002</v>
      </c>
      <c r="I21" s="488">
        <v>110000</v>
      </c>
      <c r="J21" s="453">
        <v>2118600</v>
      </c>
      <c r="K21" s="22" t="s">
        <v>944</v>
      </c>
      <c r="L21" s="449">
        <v>1</v>
      </c>
    </row>
    <row r="22" spans="1:12" ht="51" customHeight="1" x14ac:dyDescent="0.25">
      <c r="A22" s="449">
        <f t="shared" si="0"/>
        <v>20</v>
      </c>
      <c r="B22" s="2" t="s">
        <v>1283</v>
      </c>
      <c r="C22" s="457" t="s">
        <v>28</v>
      </c>
      <c r="D22" s="449"/>
      <c r="E22" s="449"/>
      <c r="F22" s="449"/>
      <c r="G22" s="487" t="s">
        <v>963</v>
      </c>
      <c r="H22" s="467">
        <v>15.68</v>
      </c>
      <c r="I22" s="488">
        <v>110000</v>
      </c>
      <c r="J22" s="489">
        <v>1724800</v>
      </c>
      <c r="K22" s="22" t="s">
        <v>944</v>
      </c>
      <c r="L22" s="449">
        <v>1</v>
      </c>
    </row>
    <row r="23" spans="1:12" ht="63" x14ac:dyDescent="0.25">
      <c r="A23" s="449">
        <f t="shared" si="0"/>
        <v>21</v>
      </c>
      <c r="B23" s="2" t="s">
        <v>1283</v>
      </c>
      <c r="C23" s="457" t="s">
        <v>28</v>
      </c>
      <c r="D23" s="449"/>
      <c r="E23" s="449"/>
      <c r="F23" s="449"/>
      <c r="G23" s="487" t="s">
        <v>964</v>
      </c>
      <c r="H23" s="467">
        <v>15.68</v>
      </c>
      <c r="I23" s="488">
        <v>115000</v>
      </c>
      <c r="J23" s="453">
        <v>1803200</v>
      </c>
      <c r="K23" s="22" t="s">
        <v>944</v>
      </c>
      <c r="L23" s="449">
        <v>1</v>
      </c>
    </row>
    <row r="24" spans="1:12" ht="63" x14ac:dyDescent="0.25">
      <c r="A24" s="449">
        <f t="shared" si="0"/>
        <v>22</v>
      </c>
      <c r="B24" s="2" t="s">
        <v>1283</v>
      </c>
      <c r="C24" s="457" t="s">
        <v>28</v>
      </c>
      <c r="D24" s="449"/>
      <c r="E24" s="449"/>
      <c r="F24" s="449"/>
      <c r="G24" s="487" t="s">
        <v>965</v>
      </c>
      <c r="H24" s="467">
        <v>15.68</v>
      </c>
      <c r="I24" s="488">
        <v>115000</v>
      </c>
      <c r="J24" s="489">
        <v>1803200</v>
      </c>
      <c r="K24" s="22" t="s">
        <v>944</v>
      </c>
      <c r="L24" s="449">
        <v>1</v>
      </c>
    </row>
    <row r="25" spans="1:12" ht="63" x14ac:dyDescent="0.25">
      <c r="A25" s="449">
        <f t="shared" si="0"/>
        <v>23</v>
      </c>
      <c r="B25" s="2" t="s">
        <v>1283</v>
      </c>
      <c r="C25" s="457" t="s">
        <v>28</v>
      </c>
      <c r="D25" s="449"/>
      <c r="E25" s="449"/>
      <c r="F25" s="449"/>
      <c r="G25" s="487" t="s">
        <v>966</v>
      </c>
      <c r="H25" s="467">
        <v>15.68</v>
      </c>
      <c r="I25" s="488">
        <v>115000</v>
      </c>
      <c r="J25" s="488">
        <v>1803200</v>
      </c>
      <c r="K25" s="22" t="s">
        <v>944</v>
      </c>
      <c r="L25" s="449">
        <v>1</v>
      </c>
    </row>
    <row r="26" spans="1:12" ht="63" x14ac:dyDescent="0.25">
      <c r="A26" s="449">
        <f t="shared" si="0"/>
        <v>24</v>
      </c>
      <c r="B26" s="2" t="s">
        <v>1283</v>
      </c>
      <c r="C26" s="457" t="s">
        <v>28</v>
      </c>
      <c r="D26" s="449"/>
      <c r="E26" s="449"/>
      <c r="F26" s="449"/>
      <c r="G26" s="487" t="s">
        <v>967</v>
      </c>
      <c r="H26" s="467">
        <v>15.68</v>
      </c>
      <c r="I26" s="453">
        <v>120000</v>
      </c>
      <c r="J26" s="453">
        <v>1881600</v>
      </c>
      <c r="K26" s="22" t="s">
        <v>944</v>
      </c>
      <c r="L26" s="449">
        <v>1</v>
      </c>
    </row>
    <row r="27" spans="1:12" ht="63" x14ac:dyDescent="0.25">
      <c r="A27" s="449">
        <f t="shared" si="0"/>
        <v>25</v>
      </c>
      <c r="B27" s="2" t="s">
        <v>1283</v>
      </c>
      <c r="C27" s="457" t="s">
        <v>28</v>
      </c>
      <c r="D27" s="449"/>
      <c r="E27" s="449"/>
      <c r="F27" s="449"/>
      <c r="G27" s="487" t="s">
        <v>968</v>
      </c>
      <c r="H27" s="467">
        <v>15.68</v>
      </c>
      <c r="I27" s="453">
        <v>120000</v>
      </c>
      <c r="J27" s="489">
        <v>1881600</v>
      </c>
      <c r="K27" s="22" t="s">
        <v>944</v>
      </c>
      <c r="L27" s="449">
        <v>1</v>
      </c>
    </row>
    <row r="28" spans="1:12" ht="63" x14ac:dyDescent="0.25">
      <c r="A28" s="449">
        <f t="shared" si="0"/>
        <v>26</v>
      </c>
      <c r="B28" s="2" t="s">
        <v>1283</v>
      </c>
      <c r="C28" s="457" t="s">
        <v>28</v>
      </c>
      <c r="D28" s="449"/>
      <c r="E28" s="449"/>
      <c r="F28" s="449"/>
      <c r="G28" s="487" t="s">
        <v>969</v>
      </c>
      <c r="H28" s="467">
        <v>22.65</v>
      </c>
      <c r="I28" s="453">
        <v>120000</v>
      </c>
      <c r="J28" s="488">
        <v>2718000</v>
      </c>
      <c r="K28" s="22" t="s">
        <v>944</v>
      </c>
      <c r="L28" s="449">
        <v>1</v>
      </c>
    </row>
    <row r="29" spans="1:12" ht="63" x14ac:dyDescent="0.25">
      <c r="A29" s="449">
        <f t="shared" si="0"/>
        <v>27</v>
      </c>
      <c r="B29" s="2" t="s">
        <v>1283</v>
      </c>
      <c r="C29" s="457" t="s">
        <v>28</v>
      </c>
      <c r="D29" s="449"/>
      <c r="E29" s="449"/>
      <c r="F29" s="449"/>
      <c r="G29" s="487" t="s">
        <v>970</v>
      </c>
      <c r="H29" s="467">
        <v>15.68</v>
      </c>
      <c r="I29" s="488">
        <v>110000</v>
      </c>
      <c r="J29" s="488">
        <v>1724800</v>
      </c>
      <c r="K29" s="22" t="s">
        <v>944</v>
      </c>
      <c r="L29" s="449">
        <v>1</v>
      </c>
    </row>
    <row r="30" spans="1:12" ht="63" x14ac:dyDescent="0.25">
      <c r="A30" s="449">
        <f t="shared" si="0"/>
        <v>28</v>
      </c>
      <c r="B30" s="2" t="s">
        <v>1283</v>
      </c>
      <c r="C30" s="457" t="s">
        <v>28</v>
      </c>
      <c r="D30" s="449"/>
      <c r="E30" s="449"/>
      <c r="F30" s="449"/>
      <c r="G30" s="487" t="s">
        <v>971</v>
      </c>
      <c r="H30" s="467">
        <v>17.239999999999998</v>
      </c>
      <c r="I30" s="453">
        <v>110000</v>
      </c>
      <c r="J30" s="488">
        <v>1896399.9999999998</v>
      </c>
      <c r="K30" s="22" t="s">
        <v>944</v>
      </c>
      <c r="L30" s="449">
        <v>1</v>
      </c>
    </row>
    <row r="31" spans="1:12" ht="63" x14ac:dyDescent="0.25">
      <c r="A31" s="449">
        <f t="shared" si="0"/>
        <v>29</v>
      </c>
      <c r="B31" s="2" t="s">
        <v>1283</v>
      </c>
      <c r="C31" s="457" t="s">
        <v>28</v>
      </c>
      <c r="D31" s="449"/>
      <c r="E31" s="449"/>
      <c r="F31" s="449"/>
      <c r="G31" s="487" t="s">
        <v>972</v>
      </c>
      <c r="H31" s="467">
        <v>15.68</v>
      </c>
      <c r="I31" s="488">
        <v>110000</v>
      </c>
      <c r="J31" s="453">
        <v>1724800</v>
      </c>
      <c r="K31" s="22" t="s">
        <v>944</v>
      </c>
      <c r="L31" s="449">
        <v>1</v>
      </c>
    </row>
    <row r="32" spans="1:12" ht="63" x14ac:dyDescent="0.25">
      <c r="A32" s="449">
        <f t="shared" si="0"/>
        <v>30</v>
      </c>
      <c r="B32" s="2" t="s">
        <v>1283</v>
      </c>
      <c r="C32" s="457" t="s">
        <v>28</v>
      </c>
      <c r="D32" s="449"/>
      <c r="E32" s="449"/>
      <c r="F32" s="449"/>
      <c r="G32" s="487" t="s">
        <v>973</v>
      </c>
      <c r="H32" s="467">
        <v>15.89</v>
      </c>
      <c r="I32" s="453">
        <v>110000</v>
      </c>
      <c r="J32" s="453">
        <v>1747900</v>
      </c>
      <c r="K32" s="22" t="s">
        <v>944</v>
      </c>
      <c r="L32" s="449">
        <v>1</v>
      </c>
    </row>
    <row r="33" spans="1:12" ht="63" x14ac:dyDescent="0.25">
      <c r="A33" s="449">
        <f t="shared" si="0"/>
        <v>31</v>
      </c>
      <c r="B33" s="2" t="s">
        <v>1283</v>
      </c>
      <c r="C33" s="457" t="s">
        <v>28</v>
      </c>
      <c r="D33" s="449"/>
      <c r="E33" s="449"/>
      <c r="F33" s="449"/>
      <c r="G33" s="487" t="s">
        <v>974</v>
      </c>
      <c r="H33" s="467">
        <v>15.68</v>
      </c>
      <c r="I33" s="488">
        <v>110000</v>
      </c>
      <c r="J33" s="489">
        <v>1724800</v>
      </c>
      <c r="K33" s="22" t="s">
        <v>944</v>
      </c>
      <c r="L33" s="449">
        <v>1</v>
      </c>
    </row>
    <row r="34" spans="1:12" ht="63" x14ac:dyDescent="0.25">
      <c r="A34" s="449">
        <f t="shared" si="0"/>
        <v>32</v>
      </c>
      <c r="B34" s="2" t="s">
        <v>1283</v>
      </c>
      <c r="C34" s="457" t="s">
        <v>28</v>
      </c>
      <c r="D34" s="449"/>
      <c r="E34" s="449"/>
      <c r="F34" s="449"/>
      <c r="G34" s="487" t="s">
        <v>975</v>
      </c>
      <c r="H34" s="467">
        <v>14.88</v>
      </c>
      <c r="I34" s="453">
        <v>110000</v>
      </c>
      <c r="J34" s="489">
        <v>1636800</v>
      </c>
      <c r="K34" s="22" t="s">
        <v>944</v>
      </c>
      <c r="L34" s="449">
        <v>1</v>
      </c>
    </row>
    <row r="35" spans="1:12" ht="63" x14ac:dyDescent="0.25">
      <c r="A35" s="449">
        <f t="shared" si="0"/>
        <v>33</v>
      </c>
      <c r="B35" s="2" t="s">
        <v>1283</v>
      </c>
      <c r="C35" s="457" t="s">
        <v>28</v>
      </c>
      <c r="D35" s="449"/>
      <c r="E35" s="449"/>
      <c r="F35" s="449"/>
      <c r="G35" s="487" t="s">
        <v>976</v>
      </c>
      <c r="H35" s="467">
        <v>15.68</v>
      </c>
      <c r="I35" s="488">
        <v>110000</v>
      </c>
      <c r="J35" s="488">
        <v>1724800</v>
      </c>
      <c r="K35" s="22" t="s">
        <v>944</v>
      </c>
      <c r="L35" s="449">
        <v>1</v>
      </c>
    </row>
    <row r="36" spans="1:12" ht="63" x14ac:dyDescent="0.25">
      <c r="A36" s="449">
        <f t="shared" si="0"/>
        <v>34</v>
      </c>
      <c r="B36" s="2" t="s">
        <v>1283</v>
      </c>
      <c r="C36" s="457" t="s">
        <v>28</v>
      </c>
      <c r="D36" s="449"/>
      <c r="E36" s="449"/>
      <c r="F36" s="449"/>
      <c r="G36" s="487" t="s">
        <v>977</v>
      </c>
      <c r="H36" s="467">
        <v>15.24</v>
      </c>
      <c r="I36" s="453">
        <v>110000</v>
      </c>
      <c r="J36" s="488">
        <v>1676400</v>
      </c>
      <c r="K36" s="22" t="s">
        <v>944</v>
      </c>
      <c r="L36" s="449">
        <v>1</v>
      </c>
    </row>
    <row r="37" spans="1:12" ht="63" x14ac:dyDescent="0.25">
      <c r="A37" s="449">
        <f t="shared" si="0"/>
        <v>35</v>
      </c>
      <c r="B37" s="2" t="s">
        <v>1283</v>
      </c>
      <c r="C37" s="457" t="s">
        <v>28</v>
      </c>
      <c r="D37" s="449"/>
      <c r="E37" s="449"/>
      <c r="F37" s="449"/>
      <c r="G37" s="487" t="s">
        <v>978</v>
      </c>
      <c r="H37" s="467">
        <v>15.68</v>
      </c>
      <c r="I37" s="488">
        <v>110000</v>
      </c>
      <c r="J37" s="453">
        <v>1724800</v>
      </c>
      <c r="K37" s="22" t="s">
        <v>944</v>
      </c>
      <c r="L37" s="449">
        <v>1</v>
      </c>
    </row>
    <row r="38" spans="1:12" ht="63" x14ac:dyDescent="0.25">
      <c r="A38" s="449">
        <f t="shared" si="0"/>
        <v>36</v>
      </c>
      <c r="B38" s="2" t="s">
        <v>1283</v>
      </c>
      <c r="C38" s="457" t="s">
        <v>28</v>
      </c>
      <c r="D38" s="449"/>
      <c r="E38" s="449"/>
      <c r="F38" s="449"/>
      <c r="G38" s="487" t="s">
        <v>979</v>
      </c>
      <c r="H38" s="467">
        <v>16.559999999999999</v>
      </c>
      <c r="I38" s="488">
        <v>110000</v>
      </c>
      <c r="J38" s="489">
        <v>1821599.9999999998</v>
      </c>
      <c r="K38" s="22" t="s">
        <v>944</v>
      </c>
      <c r="L38" s="449">
        <v>1</v>
      </c>
    </row>
    <row r="39" spans="1:12" ht="63" x14ac:dyDescent="0.25">
      <c r="A39" s="449">
        <f t="shared" si="0"/>
        <v>37</v>
      </c>
      <c r="B39" s="2" t="s">
        <v>1283</v>
      </c>
      <c r="C39" s="457" t="s">
        <v>28</v>
      </c>
      <c r="D39" s="449"/>
      <c r="E39" s="449"/>
      <c r="F39" s="449"/>
      <c r="G39" s="487" t="s">
        <v>980</v>
      </c>
      <c r="H39" s="467">
        <v>18.29</v>
      </c>
      <c r="I39" s="488">
        <v>110000</v>
      </c>
      <c r="J39" s="488">
        <v>2011900</v>
      </c>
      <c r="K39" s="22" t="s">
        <v>944</v>
      </c>
      <c r="L39" s="449">
        <v>1</v>
      </c>
    </row>
    <row r="40" spans="1:12" ht="63" x14ac:dyDescent="0.25">
      <c r="A40" s="449">
        <f t="shared" si="0"/>
        <v>38</v>
      </c>
      <c r="B40" s="2" t="s">
        <v>1283</v>
      </c>
      <c r="C40" s="457" t="s">
        <v>28</v>
      </c>
      <c r="D40" s="449"/>
      <c r="E40" s="449"/>
      <c r="F40" s="449"/>
      <c r="G40" s="487" t="s">
        <v>981</v>
      </c>
      <c r="H40" s="467">
        <v>17.34</v>
      </c>
      <c r="I40" s="488">
        <v>110000</v>
      </c>
      <c r="J40" s="453">
        <v>1907400</v>
      </c>
      <c r="K40" s="22" t="s">
        <v>944</v>
      </c>
      <c r="L40" s="449">
        <v>1</v>
      </c>
    </row>
    <row r="41" spans="1:12" ht="63" x14ac:dyDescent="0.25">
      <c r="A41" s="449">
        <f t="shared" si="0"/>
        <v>39</v>
      </c>
      <c r="B41" s="2" t="s">
        <v>1283</v>
      </c>
      <c r="C41" s="457" t="s">
        <v>28</v>
      </c>
      <c r="D41" s="449"/>
      <c r="E41" s="449"/>
      <c r="F41" s="449"/>
      <c r="G41" s="487" t="s">
        <v>982</v>
      </c>
      <c r="H41" s="467">
        <v>15.68</v>
      </c>
      <c r="I41" s="453">
        <v>110000</v>
      </c>
      <c r="J41" s="453">
        <v>1724800</v>
      </c>
      <c r="K41" s="22" t="s">
        <v>944</v>
      </c>
      <c r="L41" s="449">
        <v>1</v>
      </c>
    </row>
    <row r="42" spans="1:12" ht="63" x14ac:dyDescent="0.25">
      <c r="A42" s="449">
        <f t="shared" si="0"/>
        <v>40</v>
      </c>
      <c r="B42" s="2" t="s">
        <v>1283</v>
      </c>
      <c r="C42" s="457" t="s">
        <v>28</v>
      </c>
      <c r="D42" s="449"/>
      <c r="E42" s="449"/>
      <c r="F42" s="449"/>
      <c r="G42" s="487" t="s">
        <v>983</v>
      </c>
      <c r="H42" s="467">
        <v>15.68</v>
      </c>
      <c r="I42" s="453">
        <v>110000</v>
      </c>
      <c r="J42" s="489">
        <v>1724800</v>
      </c>
      <c r="K42" s="22" t="s">
        <v>944</v>
      </c>
      <c r="L42" s="449">
        <v>1</v>
      </c>
    </row>
    <row r="43" spans="1:12" ht="63" x14ac:dyDescent="0.25">
      <c r="A43" s="449">
        <f t="shared" si="0"/>
        <v>41</v>
      </c>
      <c r="B43" s="2" t="s">
        <v>1283</v>
      </c>
      <c r="C43" s="457" t="s">
        <v>28</v>
      </c>
      <c r="D43" s="449"/>
      <c r="E43" s="449"/>
      <c r="F43" s="449"/>
      <c r="G43" s="487" t="s">
        <v>984</v>
      </c>
      <c r="H43" s="467">
        <v>15.68</v>
      </c>
      <c r="I43" s="453">
        <v>110000</v>
      </c>
      <c r="J43" s="488">
        <v>1724800</v>
      </c>
      <c r="K43" s="22" t="s">
        <v>944</v>
      </c>
      <c r="L43" s="449">
        <v>1</v>
      </c>
    </row>
    <row r="44" spans="1:12" ht="63" x14ac:dyDescent="0.25">
      <c r="A44" s="449">
        <f t="shared" si="0"/>
        <v>42</v>
      </c>
      <c r="B44" s="2" t="s">
        <v>1283</v>
      </c>
      <c r="C44" s="457" t="s">
        <v>28</v>
      </c>
      <c r="D44" s="449"/>
      <c r="E44" s="449"/>
      <c r="F44" s="449"/>
      <c r="G44" s="487" t="s">
        <v>985</v>
      </c>
      <c r="H44" s="467">
        <v>15.68</v>
      </c>
      <c r="I44" s="453">
        <v>110000</v>
      </c>
      <c r="J44" s="453">
        <v>1724800</v>
      </c>
      <c r="K44" s="22" t="s">
        <v>944</v>
      </c>
      <c r="L44" s="449">
        <v>1</v>
      </c>
    </row>
    <row r="45" spans="1:12" ht="63" x14ac:dyDescent="0.25">
      <c r="A45" s="449">
        <f t="shared" si="0"/>
        <v>43</v>
      </c>
      <c r="B45" s="2" t="s">
        <v>1283</v>
      </c>
      <c r="C45" s="457" t="s">
        <v>28</v>
      </c>
      <c r="D45" s="449"/>
      <c r="E45" s="449"/>
      <c r="F45" s="449"/>
      <c r="G45" s="490" t="s">
        <v>986</v>
      </c>
      <c r="H45" s="491">
        <v>25.34</v>
      </c>
      <c r="I45" s="453">
        <v>110000</v>
      </c>
      <c r="J45" s="489">
        <v>2787400</v>
      </c>
      <c r="K45" s="22" t="s">
        <v>944</v>
      </c>
      <c r="L45" s="449">
        <v>1</v>
      </c>
    </row>
    <row r="46" spans="1:12" ht="63" x14ac:dyDescent="0.25">
      <c r="A46" s="449">
        <f t="shared" si="0"/>
        <v>44</v>
      </c>
      <c r="B46" s="2" t="s">
        <v>1283</v>
      </c>
      <c r="C46" s="457" t="s">
        <v>28</v>
      </c>
      <c r="D46" s="449"/>
      <c r="E46" s="449"/>
      <c r="F46" s="449"/>
      <c r="G46" s="487" t="s">
        <v>987</v>
      </c>
      <c r="H46" s="22">
        <v>9</v>
      </c>
      <c r="I46" s="464">
        <v>122933.33333333333</v>
      </c>
      <c r="J46" s="464">
        <v>1106400</v>
      </c>
      <c r="K46" s="22" t="s">
        <v>944</v>
      </c>
      <c r="L46" s="449">
        <v>1</v>
      </c>
    </row>
    <row r="47" spans="1:12" ht="63" x14ac:dyDescent="0.25">
      <c r="A47" s="449">
        <f t="shared" si="0"/>
        <v>45</v>
      </c>
      <c r="B47" s="2" t="s">
        <v>1283</v>
      </c>
      <c r="C47" s="457" t="s">
        <v>28</v>
      </c>
      <c r="D47" s="449"/>
      <c r="E47" s="449"/>
      <c r="F47" s="449"/>
      <c r="G47" s="487" t="s">
        <v>988</v>
      </c>
      <c r="H47" s="22">
        <v>7</v>
      </c>
      <c r="I47" s="464">
        <v>134000</v>
      </c>
      <c r="J47" s="464">
        <v>938000</v>
      </c>
      <c r="K47" s="22" t="s">
        <v>944</v>
      </c>
      <c r="L47" s="449">
        <v>1</v>
      </c>
    </row>
    <row r="48" spans="1:12" ht="63" x14ac:dyDescent="0.25">
      <c r="A48" s="449">
        <f t="shared" si="0"/>
        <v>46</v>
      </c>
      <c r="B48" s="2" t="s">
        <v>1283</v>
      </c>
      <c r="C48" s="457" t="s">
        <v>28</v>
      </c>
      <c r="D48" s="449"/>
      <c r="E48" s="449"/>
      <c r="F48" s="449"/>
      <c r="G48" s="487" t="s">
        <v>989</v>
      </c>
      <c r="H48" s="467">
        <v>15.68</v>
      </c>
      <c r="I48" s="488">
        <v>130000</v>
      </c>
      <c r="J48" s="489">
        <v>2038400</v>
      </c>
      <c r="K48" s="22" t="s">
        <v>944</v>
      </c>
      <c r="L48" s="449">
        <v>1</v>
      </c>
    </row>
    <row r="49" spans="1:12" ht="63" x14ac:dyDescent="0.25">
      <c r="A49" s="449">
        <f t="shared" si="0"/>
        <v>47</v>
      </c>
      <c r="B49" s="2" t="s">
        <v>1283</v>
      </c>
      <c r="C49" s="457" t="s">
        <v>28</v>
      </c>
      <c r="D49" s="449"/>
      <c r="E49" s="449"/>
      <c r="F49" s="449"/>
      <c r="G49" s="487" t="s">
        <v>990</v>
      </c>
      <c r="H49" s="467">
        <v>15.68</v>
      </c>
      <c r="I49" s="488">
        <v>125000</v>
      </c>
      <c r="J49" s="488">
        <v>1960000</v>
      </c>
      <c r="K49" s="22" t="s">
        <v>944</v>
      </c>
      <c r="L49" s="449">
        <v>1</v>
      </c>
    </row>
    <row r="50" spans="1:12" ht="63" x14ac:dyDescent="0.25">
      <c r="A50" s="449">
        <f t="shared" si="0"/>
        <v>48</v>
      </c>
      <c r="B50" s="2" t="s">
        <v>1283</v>
      </c>
      <c r="C50" s="457" t="s">
        <v>28</v>
      </c>
      <c r="D50" s="449"/>
      <c r="E50" s="449"/>
      <c r="F50" s="449"/>
      <c r="G50" s="487" t="s">
        <v>991</v>
      </c>
      <c r="H50" s="467">
        <v>15.68</v>
      </c>
      <c r="I50" s="488">
        <v>130000</v>
      </c>
      <c r="J50" s="453">
        <v>2038400</v>
      </c>
      <c r="K50" s="22" t="s">
        <v>944</v>
      </c>
      <c r="L50" s="449">
        <v>1</v>
      </c>
    </row>
    <row r="51" spans="1:12" ht="63" x14ac:dyDescent="0.25">
      <c r="A51" s="449">
        <f t="shared" si="0"/>
        <v>49</v>
      </c>
      <c r="B51" s="2" t="s">
        <v>1283</v>
      </c>
      <c r="C51" s="457" t="s">
        <v>28</v>
      </c>
      <c r="D51" s="449"/>
      <c r="E51" s="449"/>
      <c r="F51" s="449"/>
      <c r="G51" s="487" t="s">
        <v>992</v>
      </c>
      <c r="H51" s="467">
        <v>15.68</v>
      </c>
      <c r="I51" s="488">
        <v>125000</v>
      </c>
      <c r="J51" s="489">
        <v>1960000</v>
      </c>
      <c r="K51" s="22" t="s">
        <v>944</v>
      </c>
      <c r="L51" s="449">
        <v>1</v>
      </c>
    </row>
    <row r="52" spans="1:12" ht="63" x14ac:dyDescent="0.25">
      <c r="A52" s="449">
        <f t="shared" si="0"/>
        <v>50</v>
      </c>
      <c r="B52" s="2" t="s">
        <v>1283</v>
      </c>
      <c r="C52" s="457" t="s">
        <v>28</v>
      </c>
      <c r="D52" s="449"/>
      <c r="E52" s="449"/>
      <c r="F52" s="449"/>
      <c r="G52" s="487" t="s">
        <v>993</v>
      </c>
      <c r="H52" s="467">
        <v>15.68</v>
      </c>
      <c r="I52" s="488">
        <v>130000</v>
      </c>
      <c r="J52" s="488">
        <v>2038400</v>
      </c>
      <c r="K52" s="22" t="s">
        <v>944</v>
      </c>
      <c r="L52" s="449">
        <v>1</v>
      </c>
    </row>
    <row r="53" spans="1:12" ht="63" x14ac:dyDescent="0.25">
      <c r="A53" s="449">
        <f t="shared" si="0"/>
        <v>51</v>
      </c>
      <c r="B53" s="2" t="s">
        <v>1283</v>
      </c>
      <c r="C53" s="457" t="s">
        <v>28</v>
      </c>
      <c r="D53" s="449"/>
      <c r="E53" s="449"/>
      <c r="F53" s="449"/>
      <c r="G53" s="487" t="s">
        <v>994</v>
      </c>
      <c r="H53" s="467">
        <v>13.12</v>
      </c>
      <c r="I53" s="488">
        <v>125000</v>
      </c>
      <c r="J53" s="453">
        <v>1640000</v>
      </c>
      <c r="K53" s="22" t="s">
        <v>944</v>
      </c>
      <c r="L53" s="449">
        <v>1</v>
      </c>
    </row>
    <row r="54" spans="1:12" ht="63" x14ac:dyDescent="0.25">
      <c r="A54" s="449">
        <f t="shared" si="0"/>
        <v>52</v>
      </c>
      <c r="B54" s="2" t="s">
        <v>1283</v>
      </c>
      <c r="C54" s="457" t="s">
        <v>28</v>
      </c>
      <c r="D54" s="449"/>
      <c r="E54" s="449"/>
      <c r="F54" s="449"/>
      <c r="G54" s="487" t="s">
        <v>995</v>
      </c>
      <c r="H54" s="467">
        <v>18.12</v>
      </c>
      <c r="I54" s="488">
        <v>130000</v>
      </c>
      <c r="J54" s="489">
        <v>2355600</v>
      </c>
      <c r="K54" s="22" t="s">
        <v>944</v>
      </c>
      <c r="L54" s="449">
        <v>1</v>
      </c>
    </row>
    <row r="55" spans="1:12" ht="63" x14ac:dyDescent="0.25">
      <c r="A55" s="449">
        <f t="shared" si="0"/>
        <v>53</v>
      </c>
      <c r="B55" s="2" t="s">
        <v>1283</v>
      </c>
      <c r="C55" s="457" t="s">
        <v>28</v>
      </c>
      <c r="D55" s="449"/>
      <c r="E55" s="449"/>
      <c r="F55" s="449"/>
      <c r="G55" s="487" t="s">
        <v>996</v>
      </c>
      <c r="H55" s="467">
        <v>15.68</v>
      </c>
      <c r="I55" s="488">
        <v>125000</v>
      </c>
      <c r="J55" s="488">
        <v>1960000</v>
      </c>
      <c r="K55" s="22" t="s">
        <v>944</v>
      </c>
      <c r="L55" s="449">
        <v>1</v>
      </c>
    </row>
    <row r="56" spans="1:12" ht="63" x14ac:dyDescent="0.25">
      <c r="A56" s="449">
        <f t="shared" si="0"/>
        <v>54</v>
      </c>
      <c r="B56" s="2" t="s">
        <v>1283</v>
      </c>
      <c r="C56" s="457" t="s">
        <v>28</v>
      </c>
      <c r="D56" s="449"/>
      <c r="E56" s="449"/>
      <c r="F56" s="449"/>
      <c r="G56" s="487" t="s">
        <v>997</v>
      </c>
      <c r="H56" s="467">
        <v>15.68</v>
      </c>
      <c r="I56" s="488">
        <v>130000</v>
      </c>
      <c r="J56" s="453">
        <v>2038400</v>
      </c>
      <c r="K56" s="22" t="s">
        <v>944</v>
      </c>
      <c r="L56" s="449">
        <v>1</v>
      </c>
    </row>
    <row r="57" spans="1:12" ht="63" x14ac:dyDescent="0.25">
      <c r="A57" s="449">
        <f t="shared" si="0"/>
        <v>55</v>
      </c>
      <c r="B57" s="2" t="s">
        <v>1283</v>
      </c>
      <c r="C57" s="457" t="s">
        <v>28</v>
      </c>
      <c r="D57" s="449"/>
      <c r="E57" s="449"/>
      <c r="F57" s="449"/>
      <c r="G57" s="487" t="s">
        <v>998</v>
      </c>
      <c r="H57" s="467">
        <v>15.68</v>
      </c>
      <c r="I57" s="488">
        <v>125000</v>
      </c>
      <c r="J57" s="489">
        <v>1960000</v>
      </c>
      <c r="K57" s="22" t="s">
        <v>944</v>
      </c>
      <c r="L57" s="449">
        <v>1</v>
      </c>
    </row>
    <row r="58" spans="1:12" ht="63" x14ac:dyDescent="0.25">
      <c r="A58" s="449">
        <f t="shared" si="0"/>
        <v>56</v>
      </c>
      <c r="B58" s="2" t="s">
        <v>1283</v>
      </c>
      <c r="C58" s="457" t="s">
        <v>28</v>
      </c>
      <c r="D58" s="449"/>
      <c r="E58" s="449"/>
      <c r="F58" s="449"/>
      <c r="G58" s="487" t="s">
        <v>999</v>
      </c>
      <c r="H58" s="467">
        <v>15.68</v>
      </c>
      <c r="I58" s="488">
        <v>130000</v>
      </c>
      <c r="J58" s="488">
        <v>2038400</v>
      </c>
      <c r="K58" s="22" t="s">
        <v>944</v>
      </c>
      <c r="L58" s="449">
        <v>1</v>
      </c>
    </row>
    <row r="59" spans="1:12" ht="63" x14ac:dyDescent="0.25">
      <c r="A59" s="449">
        <f t="shared" si="0"/>
        <v>57</v>
      </c>
      <c r="B59" s="2" t="s">
        <v>1283</v>
      </c>
      <c r="C59" s="457" t="s">
        <v>28</v>
      </c>
      <c r="D59" s="449"/>
      <c r="E59" s="449"/>
      <c r="F59" s="449"/>
      <c r="G59" s="487" t="s">
        <v>1000</v>
      </c>
      <c r="H59" s="467">
        <v>15.68</v>
      </c>
      <c r="I59" s="488">
        <v>125000</v>
      </c>
      <c r="J59" s="453">
        <v>1960000</v>
      </c>
      <c r="K59" s="22" t="s">
        <v>944</v>
      </c>
      <c r="L59" s="449">
        <v>1</v>
      </c>
    </row>
    <row r="60" spans="1:12" ht="63" x14ac:dyDescent="0.25">
      <c r="A60" s="449">
        <f t="shared" si="0"/>
        <v>58</v>
      </c>
      <c r="B60" s="2" t="s">
        <v>1283</v>
      </c>
      <c r="C60" s="457" t="s">
        <v>28</v>
      </c>
      <c r="D60" s="449"/>
      <c r="E60" s="449"/>
      <c r="F60" s="449"/>
      <c r="G60" s="487" t="s">
        <v>1001</v>
      </c>
      <c r="H60" s="467">
        <v>15.68</v>
      </c>
      <c r="I60" s="488">
        <v>125000</v>
      </c>
      <c r="J60" s="489">
        <v>1960000</v>
      </c>
      <c r="K60" s="22" t="s">
        <v>944</v>
      </c>
      <c r="L60" s="449">
        <v>1</v>
      </c>
    </row>
    <row r="61" spans="1:12" ht="63" x14ac:dyDescent="0.25">
      <c r="A61" s="449">
        <f t="shared" si="0"/>
        <v>59</v>
      </c>
      <c r="B61" s="2" t="s">
        <v>1283</v>
      </c>
      <c r="C61" s="457" t="s">
        <v>28</v>
      </c>
      <c r="D61" s="449"/>
      <c r="E61" s="449"/>
      <c r="F61" s="449"/>
      <c r="G61" s="487" t="s">
        <v>1002</v>
      </c>
      <c r="H61" s="467">
        <v>15.68</v>
      </c>
      <c r="I61" s="488">
        <v>125000</v>
      </c>
      <c r="J61" s="488">
        <v>1960000</v>
      </c>
      <c r="K61" s="22" t="s">
        <v>944</v>
      </c>
      <c r="L61" s="449">
        <v>1</v>
      </c>
    </row>
    <row r="62" spans="1:12" ht="63" x14ac:dyDescent="0.25">
      <c r="A62" s="449">
        <f t="shared" si="0"/>
        <v>60</v>
      </c>
      <c r="B62" s="2" t="s">
        <v>1283</v>
      </c>
      <c r="C62" s="457" t="s">
        <v>28</v>
      </c>
      <c r="D62" s="449"/>
      <c r="E62" s="449"/>
      <c r="F62" s="449"/>
      <c r="G62" s="487" t="s">
        <v>1003</v>
      </c>
      <c r="H62" s="467">
        <v>20.78</v>
      </c>
      <c r="I62" s="488">
        <v>125000</v>
      </c>
      <c r="J62" s="453">
        <v>2597500</v>
      </c>
      <c r="K62" s="22" t="s">
        <v>944</v>
      </c>
      <c r="L62" s="449">
        <v>1</v>
      </c>
    </row>
    <row r="63" spans="1:12" ht="63" x14ac:dyDescent="0.25">
      <c r="A63" s="449">
        <f t="shared" si="0"/>
        <v>61</v>
      </c>
      <c r="B63" s="2" t="s">
        <v>1283</v>
      </c>
      <c r="C63" s="457" t="s">
        <v>28</v>
      </c>
      <c r="D63" s="449"/>
      <c r="E63" s="449"/>
      <c r="F63" s="449"/>
      <c r="G63" s="487" t="s">
        <v>1004</v>
      </c>
      <c r="H63" s="467">
        <v>16.28</v>
      </c>
      <c r="I63" s="488">
        <v>160000</v>
      </c>
      <c r="J63" s="489">
        <v>2604800</v>
      </c>
      <c r="K63" s="22" t="s">
        <v>944</v>
      </c>
      <c r="L63" s="449">
        <v>1</v>
      </c>
    </row>
    <row r="64" spans="1:12" ht="63" x14ac:dyDescent="0.25">
      <c r="A64" s="449">
        <f t="shared" si="0"/>
        <v>62</v>
      </c>
      <c r="B64" s="2" t="s">
        <v>1283</v>
      </c>
      <c r="C64" s="457" t="s">
        <v>28</v>
      </c>
      <c r="D64" s="449"/>
      <c r="E64" s="449"/>
      <c r="F64" s="449"/>
      <c r="G64" s="487" t="s">
        <v>1005</v>
      </c>
      <c r="H64" s="467">
        <v>16.420000000000002</v>
      </c>
      <c r="I64" s="488">
        <v>160000</v>
      </c>
      <c r="J64" s="488">
        <v>2627200.0000000005</v>
      </c>
      <c r="K64" s="22" t="s">
        <v>944</v>
      </c>
      <c r="L64" s="449">
        <v>1</v>
      </c>
    </row>
    <row r="65" spans="1:12" ht="63" x14ac:dyDescent="0.25">
      <c r="A65" s="449">
        <f t="shared" si="0"/>
        <v>63</v>
      </c>
      <c r="B65" s="2" t="s">
        <v>1283</v>
      </c>
      <c r="C65" s="457" t="s">
        <v>28</v>
      </c>
      <c r="D65" s="449"/>
      <c r="E65" s="449"/>
      <c r="F65" s="449"/>
      <c r="G65" s="487" t="s">
        <v>1006</v>
      </c>
      <c r="H65" s="467">
        <v>24.56</v>
      </c>
      <c r="I65" s="488">
        <v>160000</v>
      </c>
      <c r="J65" s="453">
        <v>3929600</v>
      </c>
      <c r="K65" s="22" t="s">
        <v>944</v>
      </c>
      <c r="L65" s="449">
        <v>1</v>
      </c>
    </row>
    <row r="66" spans="1:12" ht="63" x14ac:dyDescent="0.25">
      <c r="A66" s="449">
        <f t="shared" si="0"/>
        <v>64</v>
      </c>
      <c r="B66" s="2" t="s">
        <v>1283</v>
      </c>
      <c r="C66" s="457" t="s">
        <v>28</v>
      </c>
      <c r="D66" s="449"/>
      <c r="E66" s="449"/>
      <c r="F66" s="449"/>
      <c r="G66" s="487" t="s">
        <v>1007</v>
      </c>
      <c r="H66" s="467">
        <v>28.65</v>
      </c>
      <c r="I66" s="488">
        <v>150000</v>
      </c>
      <c r="J66" s="489">
        <v>4297500</v>
      </c>
      <c r="K66" s="22" t="s">
        <v>944</v>
      </c>
      <c r="L66" s="449">
        <v>1</v>
      </c>
    </row>
    <row r="67" spans="1:12" ht="63" x14ac:dyDescent="0.25">
      <c r="A67" s="449">
        <f t="shared" si="0"/>
        <v>65</v>
      </c>
      <c r="B67" s="2" t="s">
        <v>1283</v>
      </c>
      <c r="C67" s="457" t="s">
        <v>28</v>
      </c>
      <c r="D67" s="449"/>
      <c r="E67" s="449"/>
      <c r="F67" s="449"/>
      <c r="G67" s="487" t="s">
        <v>1008</v>
      </c>
      <c r="H67" s="467">
        <v>15.68</v>
      </c>
      <c r="I67" s="488">
        <v>140000</v>
      </c>
      <c r="J67" s="488">
        <v>2195200</v>
      </c>
      <c r="K67" s="22" t="s">
        <v>944</v>
      </c>
      <c r="L67" s="449">
        <v>1</v>
      </c>
    </row>
    <row r="68" spans="1:12" ht="63" x14ac:dyDescent="0.25">
      <c r="A68" s="449">
        <f t="shared" si="0"/>
        <v>66</v>
      </c>
      <c r="B68" s="2" t="s">
        <v>1283</v>
      </c>
      <c r="C68" s="457" t="s">
        <v>28</v>
      </c>
      <c r="D68" s="449"/>
      <c r="E68" s="449"/>
      <c r="F68" s="449"/>
      <c r="G68" s="487" t="s">
        <v>1009</v>
      </c>
      <c r="H68" s="467">
        <v>15.68</v>
      </c>
      <c r="I68" s="488">
        <v>160000</v>
      </c>
      <c r="J68" s="453">
        <v>2508800</v>
      </c>
      <c r="K68" s="22" t="s">
        <v>944</v>
      </c>
      <c r="L68" s="449">
        <v>1</v>
      </c>
    </row>
    <row r="69" spans="1:12" ht="63" x14ac:dyDescent="0.25">
      <c r="A69" s="449">
        <f t="shared" ref="A69:A116" si="1">A68+1</f>
        <v>67</v>
      </c>
      <c r="B69" s="2" t="s">
        <v>1283</v>
      </c>
      <c r="C69" s="457" t="s">
        <v>28</v>
      </c>
      <c r="D69" s="449"/>
      <c r="E69" s="449"/>
      <c r="F69" s="449"/>
      <c r="G69" s="487" t="s">
        <v>1010</v>
      </c>
      <c r="H69" s="467">
        <v>15.68</v>
      </c>
      <c r="I69" s="488">
        <v>140000</v>
      </c>
      <c r="J69" s="489">
        <v>2195200</v>
      </c>
      <c r="K69" s="22" t="s">
        <v>944</v>
      </c>
      <c r="L69" s="449">
        <v>1</v>
      </c>
    </row>
    <row r="70" spans="1:12" ht="63" x14ac:dyDescent="0.25">
      <c r="A70" s="449">
        <f t="shared" si="1"/>
        <v>68</v>
      </c>
      <c r="B70" s="2" t="s">
        <v>1283</v>
      </c>
      <c r="C70" s="457" t="s">
        <v>28</v>
      </c>
      <c r="D70" s="449"/>
      <c r="E70" s="449"/>
      <c r="F70" s="449"/>
      <c r="G70" s="487" t="s">
        <v>1011</v>
      </c>
      <c r="H70" s="467">
        <v>15.68</v>
      </c>
      <c r="I70" s="488">
        <v>140000</v>
      </c>
      <c r="J70" s="488">
        <v>2195200</v>
      </c>
      <c r="K70" s="22" t="s">
        <v>944</v>
      </c>
      <c r="L70" s="449">
        <v>1</v>
      </c>
    </row>
    <row r="71" spans="1:12" ht="63" x14ac:dyDescent="0.25">
      <c r="A71" s="449">
        <f t="shared" si="1"/>
        <v>69</v>
      </c>
      <c r="B71" s="2" t="s">
        <v>1283</v>
      </c>
      <c r="C71" s="457" t="s">
        <v>28</v>
      </c>
      <c r="D71" s="449"/>
      <c r="E71" s="449"/>
      <c r="F71" s="449"/>
      <c r="G71" s="487" t="s">
        <v>1012</v>
      </c>
      <c r="H71" s="467">
        <v>15.68</v>
      </c>
      <c r="I71" s="488">
        <v>140000</v>
      </c>
      <c r="J71" s="453">
        <v>2195200</v>
      </c>
      <c r="K71" s="22" t="s">
        <v>944</v>
      </c>
      <c r="L71" s="449">
        <v>1</v>
      </c>
    </row>
    <row r="72" spans="1:12" ht="63" x14ac:dyDescent="0.25">
      <c r="A72" s="449">
        <f t="shared" si="1"/>
        <v>70</v>
      </c>
      <c r="B72" s="2" t="s">
        <v>1283</v>
      </c>
      <c r="C72" s="457" t="s">
        <v>28</v>
      </c>
      <c r="D72" s="449"/>
      <c r="E72" s="449"/>
      <c r="F72" s="449"/>
      <c r="G72" s="487" t="s">
        <v>1013</v>
      </c>
      <c r="H72" s="467">
        <v>15.68</v>
      </c>
      <c r="I72" s="488">
        <v>145000</v>
      </c>
      <c r="J72" s="489">
        <v>2273600</v>
      </c>
      <c r="K72" s="22" t="s">
        <v>944</v>
      </c>
      <c r="L72" s="449">
        <v>1</v>
      </c>
    </row>
    <row r="73" spans="1:12" ht="63" x14ac:dyDescent="0.25">
      <c r="A73" s="449">
        <f t="shared" si="1"/>
        <v>71</v>
      </c>
      <c r="B73" s="2" t="s">
        <v>1283</v>
      </c>
      <c r="C73" s="457" t="s">
        <v>28</v>
      </c>
      <c r="D73" s="449"/>
      <c r="E73" s="449"/>
      <c r="F73" s="449"/>
      <c r="G73" s="487" t="s">
        <v>1014</v>
      </c>
      <c r="H73" s="467">
        <v>15.68</v>
      </c>
      <c r="I73" s="488">
        <v>145000</v>
      </c>
      <c r="J73" s="488">
        <v>2273600</v>
      </c>
      <c r="K73" s="22" t="s">
        <v>944</v>
      </c>
      <c r="L73" s="449">
        <v>1</v>
      </c>
    </row>
    <row r="74" spans="1:12" ht="63" x14ac:dyDescent="0.25">
      <c r="A74" s="449">
        <f t="shared" si="1"/>
        <v>72</v>
      </c>
      <c r="B74" s="2" t="s">
        <v>1283</v>
      </c>
      <c r="C74" s="457" t="s">
        <v>28</v>
      </c>
      <c r="D74" s="449"/>
      <c r="E74" s="449"/>
      <c r="F74" s="449"/>
      <c r="G74" s="487" t="s">
        <v>1015</v>
      </c>
      <c r="H74" s="467">
        <v>28.64</v>
      </c>
      <c r="I74" s="488">
        <v>145000</v>
      </c>
      <c r="J74" s="453">
        <v>4152800</v>
      </c>
      <c r="K74" s="22" t="s">
        <v>944</v>
      </c>
      <c r="L74" s="449">
        <v>1</v>
      </c>
    </row>
    <row r="75" spans="1:12" ht="63" x14ac:dyDescent="0.25">
      <c r="A75" s="449">
        <f t="shared" si="1"/>
        <v>73</v>
      </c>
      <c r="B75" s="2" t="s">
        <v>1283</v>
      </c>
      <c r="C75" s="457" t="s">
        <v>28</v>
      </c>
      <c r="D75" s="449"/>
      <c r="E75" s="449"/>
      <c r="F75" s="449"/>
      <c r="G75" s="487" t="s">
        <v>1016</v>
      </c>
      <c r="H75" s="467">
        <v>23.54</v>
      </c>
      <c r="I75" s="488">
        <v>150000</v>
      </c>
      <c r="J75" s="489">
        <v>3531000</v>
      </c>
      <c r="K75" s="22" t="s">
        <v>944</v>
      </c>
      <c r="L75" s="449">
        <v>1</v>
      </c>
    </row>
    <row r="76" spans="1:12" ht="63" x14ac:dyDescent="0.25">
      <c r="A76" s="449">
        <f t="shared" si="1"/>
        <v>74</v>
      </c>
      <c r="B76" s="2" t="s">
        <v>1283</v>
      </c>
      <c r="C76" s="457" t="s">
        <v>28</v>
      </c>
      <c r="D76" s="449"/>
      <c r="E76" s="449"/>
      <c r="F76" s="449"/>
      <c r="G76" s="487" t="s">
        <v>1017</v>
      </c>
      <c r="H76" s="467">
        <v>21.85</v>
      </c>
      <c r="I76" s="488">
        <v>150000</v>
      </c>
      <c r="J76" s="488">
        <v>3277500</v>
      </c>
      <c r="K76" s="22" t="s">
        <v>944</v>
      </c>
      <c r="L76" s="449">
        <v>1</v>
      </c>
    </row>
    <row r="77" spans="1:12" ht="63" x14ac:dyDescent="0.25">
      <c r="A77" s="449">
        <f t="shared" si="1"/>
        <v>75</v>
      </c>
      <c r="B77" s="2" t="s">
        <v>1283</v>
      </c>
      <c r="C77" s="457" t="s">
        <v>28</v>
      </c>
      <c r="D77" s="449"/>
      <c r="E77" s="449"/>
      <c r="F77" s="449"/>
      <c r="G77" s="487" t="s">
        <v>1018</v>
      </c>
      <c r="H77" s="467">
        <v>23.94</v>
      </c>
      <c r="I77" s="488">
        <v>150000</v>
      </c>
      <c r="J77" s="453">
        <v>3591000</v>
      </c>
      <c r="K77" s="22" t="s">
        <v>944</v>
      </c>
      <c r="L77" s="449">
        <v>1</v>
      </c>
    </row>
    <row r="78" spans="1:12" ht="63" x14ac:dyDescent="0.25">
      <c r="A78" s="449">
        <f t="shared" si="1"/>
        <v>76</v>
      </c>
      <c r="B78" s="2" t="s">
        <v>1283</v>
      </c>
      <c r="C78" s="457" t="s">
        <v>28</v>
      </c>
      <c r="D78" s="449"/>
      <c r="E78" s="449"/>
      <c r="F78" s="449"/>
      <c r="G78" s="487" t="s">
        <v>1019</v>
      </c>
      <c r="H78" s="467">
        <v>23.34</v>
      </c>
      <c r="I78" s="453">
        <v>110000</v>
      </c>
      <c r="J78" s="453">
        <v>2567400</v>
      </c>
      <c r="K78" s="22" t="s">
        <v>944</v>
      </c>
      <c r="L78" s="449">
        <v>1</v>
      </c>
    </row>
    <row r="79" spans="1:12" ht="63" x14ac:dyDescent="0.25">
      <c r="A79" s="449">
        <f t="shared" si="1"/>
        <v>77</v>
      </c>
      <c r="B79" s="2" t="s">
        <v>1283</v>
      </c>
      <c r="C79" s="457" t="s">
        <v>28</v>
      </c>
      <c r="D79" s="449"/>
      <c r="E79" s="449"/>
      <c r="F79" s="449"/>
      <c r="G79" s="487" t="s">
        <v>1020</v>
      </c>
      <c r="H79" s="467">
        <v>27.33</v>
      </c>
      <c r="I79" s="453">
        <v>110000</v>
      </c>
      <c r="J79" s="489">
        <v>3006300</v>
      </c>
      <c r="K79" s="22" t="s">
        <v>944</v>
      </c>
      <c r="L79" s="449">
        <v>1</v>
      </c>
    </row>
    <row r="80" spans="1:12" ht="63" x14ac:dyDescent="0.25">
      <c r="A80" s="449">
        <f t="shared" si="1"/>
        <v>78</v>
      </c>
      <c r="B80" s="2" t="s">
        <v>1283</v>
      </c>
      <c r="C80" s="457" t="s">
        <v>28</v>
      </c>
      <c r="D80" s="449"/>
      <c r="E80" s="449"/>
      <c r="F80" s="449"/>
      <c r="G80" s="487" t="s">
        <v>1021</v>
      </c>
      <c r="H80" s="467">
        <v>27.16</v>
      </c>
      <c r="I80" s="453">
        <v>120000</v>
      </c>
      <c r="J80" s="488">
        <v>3259200</v>
      </c>
      <c r="K80" s="22" t="s">
        <v>944</v>
      </c>
      <c r="L80" s="449">
        <v>1</v>
      </c>
    </row>
    <row r="81" spans="1:12" ht="63" x14ac:dyDescent="0.25">
      <c r="A81" s="449">
        <f t="shared" si="1"/>
        <v>79</v>
      </c>
      <c r="B81" s="2" t="s">
        <v>1283</v>
      </c>
      <c r="C81" s="457" t="s">
        <v>28</v>
      </c>
      <c r="D81" s="449"/>
      <c r="E81" s="449"/>
      <c r="F81" s="449"/>
      <c r="G81" s="487" t="s">
        <v>1022</v>
      </c>
      <c r="H81" s="467">
        <v>16.510000000000002</v>
      </c>
      <c r="I81" s="453">
        <v>130000</v>
      </c>
      <c r="J81" s="453">
        <v>2146300</v>
      </c>
      <c r="K81" s="22" t="s">
        <v>944</v>
      </c>
      <c r="L81" s="449">
        <v>1</v>
      </c>
    </row>
    <row r="82" spans="1:12" ht="63" x14ac:dyDescent="0.25">
      <c r="A82" s="449">
        <f t="shared" si="1"/>
        <v>80</v>
      </c>
      <c r="B82" s="2" t="s">
        <v>1283</v>
      </c>
      <c r="C82" s="457" t="s">
        <v>28</v>
      </c>
      <c r="D82" s="449"/>
      <c r="E82" s="449"/>
      <c r="F82" s="449"/>
      <c r="G82" s="487" t="s">
        <v>1023</v>
      </c>
      <c r="H82" s="467">
        <v>17.39</v>
      </c>
      <c r="I82" s="453">
        <v>130000</v>
      </c>
      <c r="J82" s="489">
        <v>2260700</v>
      </c>
      <c r="K82" s="22" t="s">
        <v>944</v>
      </c>
      <c r="L82" s="449">
        <v>1</v>
      </c>
    </row>
    <row r="83" spans="1:12" ht="63" x14ac:dyDescent="0.25">
      <c r="A83" s="449">
        <f t="shared" si="1"/>
        <v>81</v>
      </c>
      <c r="B83" s="2" t="s">
        <v>1283</v>
      </c>
      <c r="C83" s="457" t="s">
        <v>28</v>
      </c>
      <c r="D83" s="449"/>
      <c r="E83" s="449"/>
      <c r="F83" s="449"/>
      <c r="G83" s="487" t="s">
        <v>1024</v>
      </c>
      <c r="H83" s="467">
        <v>17.510000000000002</v>
      </c>
      <c r="I83" s="453">
        <v>120000</v>
      </c>
      <c r="J83" s="453">
        <v>2101200</v>
      </c>
      <c r="K83" s="22" t="s">
        <v>944</v>
      </c>
      <c r="L83" s="449">
        <v>1</v>
      </c>
    </row>
    <row r="84" spans="1:12" ht="63" x14ac:dyDescent="0.25">
      <c r="A84" s="449">
        <f t="shared" si="1"/>
        <v>82</v>
      </c>
      <c r="B84" s="2" t="s">
        <v>1283</v>
      </c>
      <c r="C84" s="457" t="s">
        <v>28</v>
      </c>
      <c r="D84" s="449"/>
      <c r="E84" s="449"/>
      <c r="F84" s="449"/>
      <c r="G84" s="487" t="s">
        <v>1025</v>
      </c>
      <c r="H84" s="467">
        <v>14.87</v>
      </c>
      <c r="I84" s="489">
        <v>120000</v>
      </c>
      <c r="J84" s="489">
        <v>1784400</v>
      </c>
      <c r="K84" s="22" t="s">
        <v>944</v>
      </c>
      <c r="L84" s="449">
        <v>1</v>
      </c>
    </row>
    <row r="85" spans="1:12" ht="63" x14ac:dyDescent="0.25">
      <c r="A85" s="449">
        <f t="shared" si="1"/>
        <v>83</v>
      </c>
      <c r="B85" s="2" t="s">
        <v>1283</v>
      </c>
      <c r="C85" s="457" t="s">
        <v>28</v>
      </c>
      <c r="D85" s="449"/>
      <c r="E85" s="449"/>
      <c r="F85" s="449"/>
      <c r="G85" s="487" t="s">
        <v>1026</v>
      </c>
      <c r="H85" s="467">
        <v>17.32</v>
      </c>
      <c r="I85" s="453">
        <v>120000</v>
      </c>
      <c r="J85" s="488">
        <v>2078400</v>
      </c>
      <c r="K85" s="22" t="s">
        <v>944</v>
      </c>
      <c r="L85" s="449">
        <v>1</v>
      </c>
    </row>
    <row r="86" spans="1:12" ht="63" x14ac:dyDescent="0.25">
      <c r="A86" s="449">
        <f t="shared" si="1"/>
        <v>84</v>
      </c>
      <c r="B86" s="2" t="s">
        <v>1283</v>
      </c>
      <c r="C86" s="457" t="s">
        <v>28</v>
      </c>
      <c r="D86" s="449"/>
      <c r="E86" s="449"/>
      <c r="F86" s="449"/>
      <c r="G86" s="487" t="s">
        <v>1027</v>
      </c>
      <c r="H86" s="467">
        <v>17.239999999999998</v>
      </c>
      <c r="I86" s="489">
        <v>120000</v>
      </c>
      <c r="J86" s="453">
        <v>2068799.9999999998</v>
      </c>
      <c r="K86" s="22" t="s">
        <v>944</v>
      </c>
      <c r="L86" s="449">
        <v>1</v>
      </c>
    </row>
    <row r="87" spans="1:12" ht="63" x14ac:dyDescent="0.25">
      <c r="A87" s="449">
        <f t="shared" si="1"/>
        <v>85</v>
      </c>
      <c r="B87" s="2" t="s">
        <v>1283</v>
      </c>
      <c r="C87" s="457" t="s">
        <v>28</v>
      </c>
      <c r="D87" s="449"/>
      <c r="E87" s="449"/>
      <c r="F87" s="449"/>
      <c r="G87" s="487" t="s">
        <v>1028</v>
      </c>
      <c r="H87" s="467">
        <v>17.239999999999998</v>
      </c>
      <c r="I87" s="453">
        <v>120000</v>
      </c>
      <c r="J87" s="489">
        <v>2068799.9999999998</v>
      </c>
      <c r="K87" s="22" t="s">
        <v>944</v>
      </c>
      <c r="L87" s="449">
        <v>1</v>
      </c>
    </row>
    <row r="88" spans="1:12" ht="63" x14ac:dyDescent="0.25">
      <c r="A88" s="449">
        <f t="shared" si="1"/>
        <v>86</v>
      </c>
      <c r="B88" s="2" t="s">
        <v>1283</v>
      </c>
      <c r="C88" s="457" t="s">
        <v>28</v>
      </c>
      <c r="D88" s="449"/>
      <c r="E88" s="449"/>
      <c r="F88" s="449"/>
      <c r="G88" s="487" t="s">
        <v>1029</v>
      </c>
      <c r="H88" s="467">
        <v>14.13</v>
      </c>
      <c r="I88" s="489">
        <v>120000</v>
      </c>
      <c r="J88" s="488">
        <v>1695600</v>
      </c>
      <c r="K88" s="22" t="s">
        <v>944</v>
      </c>
      <c r="L88" s="449">
        <v>1</v>
      </c>
    </row>
    <row r="89" spans="1:12" ht="63" x14ac:dyDescent="0.25">
      <c r="A89" s="449">
        <f t="shared" si="1"/>
        <v>87</v>
      </c>
      <c r="B89" s="2" t="s">
        <v>1283</v>
      </c>
      <c r="C89" s="457" t="s">
        <v>28</v>
      </c>
      <c r="D89" s="449"/>
      <c r="E89" s="449"/>
      <c r="F89" s="449"/>
      <c r="G89" s="487" t="s">
        <v>1030</v>
      </c>
      <c r="H89" s="467">
        <v>17.239999999999998</v>
      </c>
      <c r="I89" s="453">
        <v>120000</v>
      </c>
      <c r="J89" s="453">
        <v>2068799.9999999998</v>
      </c>
      <c r="K89" s="22" t="s">
        <v>944</v>
      </c>
      <c r="L89" s="449">
        <v>1</v>
      </c>
    </row>
    <row r="90" spans="1:12" ht="63" x14ac:dyDescent="0.25">
      <c r="A90" s="449">
        <f t="shared" si="1"/>
        <v>88</v>
      </c>
      <c r="B90" s="2" t="s">
        <v>1283</v>
      </c>
      <c r="C90" s="457" t="s">
        <v>28</v>
      </c>
      <c r="D90" s="449"/>
      <c r="E90" s="449"/>
      <c r="F90" s="449"/>
      <c r="G90" s="487" t="s">
        <v>1031</v>
      </c>
      <c r="H90" s="467">
        <v>15.28</v>
      </c>
      <c r="I90" s="489">
        <v>120000</v>
      </c>
      <c r="J90" s="489">
        <v>1833600</v>
      </c>
      <c r="K90" s="22" t="s">
        <v>944</v>
      </c>
      <c r="L90" s="449">
        <v>1</v>
      </c>
    </row>
    <row r="91" spans="1:12" ht="63" x14ac:dyDescent="0.25">
      <c r="A91" s="449">
        <f t="shared" si="1"/>
        <v>89</v>
      </c>
      <c r="B91" s="2" t="s">
        <v>1283</v>
      </c>
      <c r="C91" s="457" t="s">
        <v>28</v>
      </c>
      <c r="D91" s="449"/>
      <c r="E91" s="449"/>
      <c r="F91" s="449"/>
      <c r="G91" s="487" t="s">
        <v>1032</v>
      </c>
      <c r="H91" s="467">
        <v>16.72</v>
      </c>
      <c r="I91" s="453">
        <v>120000</v>
      </c>
      <c r="J91" s="488">
        <v>2006399.9999999998</v>
      </c>
      <c r="K91" s="22" t="s">
        <v>944</v>
      </c>
      <c r="L91" s="449">
        <v>1</v>
      </c>
    </row>
    <row r="92" spans="1:12" ht="63" x14ac:dyDescent="0.25">
      <c r="A92" s="449">
        <f t="shared" si="1"/>
        <v>90</v>
      </c>
      <c r="B92" s="2" t="s">
        <v>1283</v>
      </c>
      <c r="C92" s="457" t="s">
        <v>28</v>
      </c>
      <c r="D92" s="449"/>
      <c r="E92" s="449"/>
      <c r="F92" s="449"/>
      <c r="G92" s="487" t="s">
        <v>1033</v>
      </c>
      <c r="H92" s="467">
        <v>15.65</v>
      </c>
      <c r="I92" s="489">
        <v>120000</v>
      </c>
      <c r="J92" s="453">
        <v>1878000</v>
      </c>
      <c r="K92" s="22" t="s">
        <v>944</v>
      </c>
      <c r="L92" s="449">
        <v>1</v>
      </c>
    </row>
    <row r="93" spans="1:12" ht="63" x14ac:dyDescent="0.25">
      <c r="A93" s="449">
        <f t="shared" si="1"/>
        <v>91</v>
      </c>
      <c r="B93" s="2" t="s">
        <v>1283</v>
      </c>
      <c r="C93" s="457" t="s">
        <v>28</v>
      </c>
      <c r="D93" s="449"/>
      <c r="E93" s="449"/>
      <c r="F93" s="449"/>
      <c r="G93" s="487" t="s">
        <v>1034</v>
      </c>
      <c r="H93" s="467">
        <v>16.72</v>
      </c>
      <c r="I93" s="453">
        <v>120000</v>
      </c>
      <c r="J93" s="489">
        <v>2006399.9999999998</v>
      </c>
      <c r="K93" s="22" t="s">
        <v>944</v>
      </c>
      <c r="L93" s="449">
        <v>1</v>
      </c>
    </row>
    <row r="94" spans="1:12" ht="63" x14ac:dyDescent="0.25">
      <c r="A94" s="449">
        <f t="shared" si="1"/>
        <v>92</v>
      </c>
      <c r="B94" s="2" t="s">
        <v>1283</v>
      </c>
      <c r="C94" s="457" t="s">
        <v>28</v>
      </c>
      <c r="D94" s="449"/>
      <c r="E94" s="449"/>
      <c r="F94" s="449"/>
      <c r="G94" s="487" t="s">
        <v>1035</v>
      </c>
      <c r="H94" s="467">
        <v>15.68</v>
      </c>
      <c r="I94" s="489">
        <v>120000</v>
      </c>
      <c r="J94" s="488">
        <v>1881600</v>
      </c>
      <c r="K94" s="22" t="s">
        <v>944</v>
      </c>
      <c r="L94" s="449">
        <v>1</v>
      </c>
    </row>
    <row r="95" spans="1:12" ht="63" x14ac:dyDescent="0.25">
      <c r="A95" s="449">
        <f t="shared" si="1"/>
        <v>93</v>
      </c>
      <c r="B95" s="2" t="s">
        <v>1283</v>
      </c>
      <c r="C95" s="457" t="s">
        <v>28</v>
      </c>
      <c r="D95" s="449"/>
      <c r="E95" s="449"/>
      <c r="F95" s="449"/>
      <c r="G95" s="487" t="s">
        <v>1036</v>
      </c>
      <c r="H95" s="467">
        <v>26.2</v>
      </c>
      <c r="I95" s="453">
        <v>120000</v>
      </c>
      <c r="J95" s="453">
        <v>3144000</v>
      </c>
      <c r="K95" s="22" t="s">
        <v>944</v>
      </c>
      <c r="L95" s="449">
        <v>1</v>
      </c>
    </row>
    <row r="96" spans="1:12" ht="63" x14ac:dyDescent="0.25">
      <c r="A96" s="449">
        <f t="shared" si="1"/>
        <v>94</v>
      </c>
      <c r="B96" s="2" t="s">
        <v>1283</v>
      </c>
      <c r="C96" s="457" t="s">
        <v>28</v>
      </c>
      <c r="D96" s="449"/>
      <c r="E96" s="449"/>
      <c r="F96" s="449"/>
      <c r="G96" s="487" t="s">
        <v>1037</v>
      </c>
      <c r="H96" s="467">
        <v>15.68</v>
      </c>
      <c r="I96" s="489">
        <v>120000</v>
      </c>
      <c r="J96" s="489">
        <v>1881600</v>
      </c>
      <c r="K96" s="22" t="s">
        <v>944</v>
      </c>
      <c r="L96" s="449">
        <v>1</v>
      </c>
    </row>
    <row r="97" spans="1:12" ht="63" x14ac:dyDescent="0.25">
      <c r="A97" s="449">
        <f t="shared" si="1"/>
        <v>95</v>
      </c>
      <c r="B97" s="2" t="s">
        <v>1283</v>
      </c>
      <c r="C97" s="457" t="s">
        <v>28</v>
      </c>
      <c r="D97" s="449"/>
      <c r="E97" s="449"/>
      <c r="F97" s="449"/>
      <c r="G97" s="487" t="s">
        <v>1038</v>
      </c>
      <c r="H97" s="467">
        <v>15.2</v>
      </c>
      <c r="I97" s="453">
        <v>120000</v>
      </c>
      <c r="J97" s="488">
        <v>1824000</v>
      </c>
      <c r="K97" s="22" t="s">
        <v>944</v>
      </c>
      <c r="L97" s="449">
        <v>1</v>
      </c>
    </row>
    <row r="98" spans="1:12" ht="63" x14ac:dyDescent="0.25">
      <c r="A98" s="449">
        <f t="shared" si="1"/>
        <v>96</v>
      </c>
      <c r="B98" s="2" t="s">
        <v>1283</v>
      </c>
      <c r="C98" s="457" t="s">
        <v>28</v>
      </c>
      <c r="D98" s="449"/>
      <c r="E98" s="449"/>
      <c r="F98" s="449"/>
      <c r="G98" s="487" t="s">
        <v>1039</v>
      </c>
      <c r="H98" s="467">
        <v>15.2</v>
      </c>
      <c r="I98" s="489">
        <v>120000</v>
      </c>
      <c r="J98" s="453">
        <v>1824000</v>
      </c>
      <c r="K98" s="22" t="s">
        <v>944</v>
      </c>
      <c r="L98" s="449">
        <v>1</v>
      </c>
    </row>
    <row r="99" spans="1:12" ht="63" x14ac:dyDescent="0.25">
      <c r="A99" s="449">
        <f t="shared" si="1"/>
        <v>97</v>
      </c>
      <c r="B99" s="2" t="s">
        <v>1283</v>
      </c>
      <c r="C99" s="457" t="s">
        <v>28</v>
      </c>
      <c r="D99" s="449"/>
      <c r="E99" s="449"/>
      <c r="F99" s="449"/>
      <c r="G99" s="487" t="s">
        <v>1040</v>
      </c>
      <c r="H99" s="467">
        <v>15.2</v>
      </c>
      <c r="I99" s="453">
        <v>120000</v>
      </c>
      <c r="J99" s="489">
        <v>1824000</v>
      </c>
      <c r="K99" s="22" t="s">
        <v>944</v>
      </c>
      <c r="L99" s="449">
        <v>1</v>
      </c>
    </row>
    <row r="100" spans="1:12" ht="63" x14ac:dyDescent="0.25">
      <c r="A100" s="449">
        <f t="shared" si="1"/>
        <v>98</v>
      </c>
      <c r="B100" s="2" t="s">
        <v>1283</v>
      </c>
      <c r="C100" s="457" t="s">
        <v>28</v>
      </c>
      <c r="D100" s="449"/>
      <c r="E100" s="449"/>
      <c r="F100" s="449"/>
      <c r="G100" s="487" t="s">
        <v>1041</v>
      </c>
      <c r="H100" s="467">
        <v>27.84</v>
      </c>
      <c r="I100" s="489">
        <v>120000</v>
      </c>
      <c r="J100" s="488">
        <v>3340800</v>
      </c>
      <c r="K100" s="22" t="s">
        <v>944</v>
      </c>
      <c r="L100" s="449">
        <v>1</v>
      </c>
    </row>
    <row r="101" spans="1:12" ht="63" x14ac:dyDescent="0.25">
      <c r="A101" s="449">
        <f t="shared" si="1"/>
        <v>99</v>
      </c>
      <c r="B101" s="2" t="s">
        <v>1283</v>
      </c>
      <c r="C101" s="457" t="s">
        <v>28</v>
      </c>
      <c r="D101" s="449"/>
      <c r="E101" s="449"/>
      <c r="F101" s="449"/>
      <c r="G101" s="487" t="s">
        <v>1042</v>
      </c>
      <c r="H101" s="467">
        <v>15.68</v>
      </c>
      <c r="I101" s="488">
        <v>140000</v>
      </c>
      <c r="J101" s="489">
        <v>2195200</v>
      </c>
      <c r="K101" s="22" t="s">
        <v>944</v>
      </c>
      <c r="L101" s="449">
        <v>1</v>
      </c>
    </row>
    <row r="102" spans="1:12" ht="63" x14ac:dyDescent="0.25">
      <c r="A102" s="449">
        <f t="shared" si="1"/>
        <v>100</v>
      </c>
      <c r="B102" s="2" t="s">
        <v>1283</v>
      </c>
      <c r="C102" s="457" t="s">
        <v>28</v>
      </c>
      <c r="D102" s="449"/>
      <c r="E102" s="449"/>
      <c r="F102" s="449"/>
      <c r="G102" s="487" t="s">
        <v>1043</v>
      </c>
      <c r="H102" s="467">
        <v>15.68</v>
      </c>
      <c r="I102" s="488">
        <v>140000</v>
      </c>
      <c r="J102" s="488">
        <v>2195200</v>
      </c>
      <c r="K102" s="22" t="s">
        <v>944</v>
      </c>
      <c r="L102" s="449">
        <v>1</v>
      </c>
    </row>
    <row r="103" spans="1:12" ht="63" x14ac:dyDescent="0.25">
      <c r="A103" s="449">
        <f t="shared" si="1"/>
        <v>101</v>
      </c>
      <c r="B103" s="2" t="s">
        <v>1283</v>
      </c>
      <c r="C103" s="457" t="s">
        <v>28</v>
      </c>
      <c r="D103" s="449"/>
      <c r="E103" s="449"/>
      <c r="F103" s="449"/>
      <c r="G103" s="487" t="s">
        <v>1044</v>
      </c>
      <c r="H103" s="467">
        <v>15.68</v>
      </c>
      <c r="I103" s="488">
        <v>140000</v>
      </c>
      <c r="J103" s="453">
        <v>2195200</v>
      </c>
      <c r="K103" s="22" t="s">
        <v>944</v>
      </c>
      <c r="L103" s="449">
        <v>1</v>
      </c>
    </row>
    <row r="104" spans="1:12" ht="63" x14ac:dyDescent="0.25">
      <c r="A104" s="449">
        <f t="shared" si="1"/>
        <v>102</v>
      </c>
      <c r="B104" s="2" t="s">
        <v>1283</v>
      </c>
      <c r="C104" s="457" t="s">
        <v>28</v>
      </c>
      <c r="D104" s="449"/>
      <c r="E104" s="449"/>
      <c r="F104" s="449"/>
      <c r="G104" s="487" t="s">
        <v>1045</v>
      </c>
      <c r="H104" s="467">
        <v>15.68</v>
      </c>
      <c r="I104" s="488">
        <v>140000</v>
      </c>
      <c r="J104" s="489">
        <v>2195200</v>
      </c>
      <c r="K104" s="22" t="s">
        <v>944</v>
      </c>
      <c r="L104" s="449">
        <v>1</v>
      </c>
    </row>
    <row r="105" spans="1:12" ht="63" x14ac:dyDescent="0.25">
      <c r="A105" s="449">
        <f t="shared" si="1"/>
        <v>103</v>
      </c>
      <c r="B105" s="2" t="s">
        <v>1283</v>
      </c>
      <c r="C105" s="457" t="s">
        <v>28</v>
      </c>
      <c r="D105" s="449"/>
      <c r="E105" s="449"/>
      <c r="F105" s="449"/>
      <c r="G105" s="487" t="s">
        <v>1046</v>
      </c>
      <c r="H105" s="467">
        <v>15.68</v>
      </c>
      <c r="I105" s="488">
        <v>145000</v>
      </c>
      <c r="J105" s="488">
        <v>2273600</v>
      </c>
      <c r="K105" s="22" t="s">
        <v>944</v>
      </c>
      <c r="L105" s="449">
        <v>1</v>
      </c>
    </row>
    <row r="106" spans="1:12" ht="63" x14ac:dyDescent="0.25">
      <c r="A106" s="449">
        <f t="shared" si="1"/>
        <v>104</v>
      </c>
      <c r="B106" s="2" t="s">
        <v>1283</v>
      </c>
      <c r="C106" s="457" t="s">
        <v>28</v>
      </c>
      <c r="D106" s="449"/>
      <c r="E106" s="449"/>
      <c r="F106" s="449"/>
      <c r="G106" s="487" t="s">
        <v>1047</v>
      </c>
      <c r="H106" s="467">
        <v>15.68</v>
      </c>
      <c r="I106" s="488">
        <v>130000</v>
      </c>
      <c r="J106" s="453">
        <v>2038400</v>
      </c>
      <c r="K106" s="22" t="s">
        <v>944</v>
      </c>
      <c r="L106" s="449">
        <v>1</v>
      </c>
    </row>
    <row r="107" spans="1:12" ht="63" x14ac:dyDescent="0.25">
      <c r="A107" s="449">
        <f t="shared" si="1"/>
        <v>105</v>
      </c>
      <c r="B107" s="2" t="s">
        <v>1283</v>
      </c>
      <c r="C107" s="457" t="s">
        <v>28</v>
      </c>
      <c r="D107" s="449"/>
      <c r="E107" s="449"/>
      <c r="F107" s="449"/>
      <c r="G107" s="487" t="s">
        <v>1048</v>
      </c>
      <c r="H107" s="467">
        <v>15.68</v>
      </c>
      <c r="I107" s="488">
        <v>145000</v>
      </c>
      <c r="J107" s="489">
        <v>2273600</v>
      </c>
      <c r="K107" s="22" t="s">
        <v>944</v>
      </c>
      <c r="L107" s="449">
        <v>1</v>
      </c>
    </row>
    <row r="108" spans="1:12" ht="63" x14ac:dyDescent="0.25">
      <c r="A108" s="449">
        <f t="shared" si="1"/>
        <v>106</v>
      </c>
      <c r="B108" s="2" t="s">
        <v>1283</v>
      </c>
      <c r="C108" s="457" t="s">
        <v>28</v>
      </c>
      <c r="D108" s="449"/>
      <c r="E108" s="449"/>
      <c r="F108" s="449"/>
      <c r="G108" s="487" t="s">
        <v>1049</v>
      </c>
      <c r="H108" s="467">
        <v>15.68</v>
      </c>
      <c r="I108" s="488">
        <v>130000</v>
      </c>
      <c r="J108" s="488">
        <v>2038400</v>
      </c>
      <c r="K108" s="22" t="s">
        <v>944</v>
      </c>
      <c r="L108" s="449">
        <v>1</v>
      </c>
    </row>
    <row r="109" spans="1:12" ht="63" x14ac:dyDescent="0.25">
      <c r="A109" s="449">
        <f t="shared" si="1"/>
        <v>107</v>
      </c>
      <c r="B109" s="2" t="s">
        <v>1283</v>
      </c>
      <c r="C109" s="457" t="s">
        <v>28</v>
      </c>
      <c r="D109" s="449"/>
      <c r="E109" s="449"/>
      <c r="F109" s="449"/>
      <c r="G109" s="487" t="s">
        <v>1050</v>
      </c>
      <c r="H109" s="467">
        <v>15.68</v>
      </c>
      <c r="I109" s="488">
        <v>145000</v>
      </c>
      <c r="J109" s="453">
        <v>2273600</v>
      </c>
      <c r="K109" s="22" t="s">
        <v>944</v>
      </c>
      <c r="L109" s="449">
        <v>1</v>
      </c>
    </row>
    <row r="110" spans="1:12" ht="63" x14ac:dyDescent="0.25">
      <c r="A110" s="449">
        <f t="shared" si="1"/>
        <v>108</v>
      </c>
      <c r="B110" s="2" t="s">
        <v>1283</v>
      </c>
      <c r="C110" s="457" t="s">
        <v>28</v>
      </c>
      <c r="D110" s="449"/>
      <c r="E110" s="449"/>
      <c r="F110" s="449"/>
      <c r="G110" s="487" t="s">
        <v>1051</v>
      </c>
      <c r="H110" s="467">
        <v>15.68</v>
      </c>
      <c r="I110" s="488">
        <v>130000</v>
      </c>
      <c r="J110" s="489">
        <v>2038400</v>
      </c>
      <c r="K110" s="22" t="s">
        <v>944</v>
      </c>
      <c r="L110" s="449">
        <v>1</v>
      </c>
    </row>
    <row r="111" spans="1:12" ht="63" x14ac:dyDescent="0.25">
      <c r="A111" s="449">
        <f t="shared" si="1"/>
        <v>109</v>
      </c>
      <c r="B111" s="2" t="s">
        <v>1283</v>
      </c>
      <c r="C111" s="457" t="s">
        <v>28</v>
      </c>
      <c r="D111" s="449"/>
      <c r="E111" s="449"/>
      <c r="F111" s="449"/>
      <c r="G111" s="487" t="s">
        <v>1052</v>
      </c>
      <c r="H111" s="467">
        <v>15.68</v>
      </c>
      <c r="I111" s="488">
        <v>145000</v>
      </c>
      <c r="J111" s="488">
        <v>2273600</v>
      </c>
      <c r="K111" s="22" t="s">
        <v>944</v>
      </c>
      <c r="L111" s="449">
        <v>1</v>
      </c>
    </row>
    <row r="112" spans="1:12" ht="63" x14ac:dyDescent="0.25">
      <c r="A112" s="449">
        <f t="shared" si="1"/>
        <v>110</v>
      </c>
      <c r="B112" s="2" t="s">
        <v>1283</v>
      </c>
      <c r="C112" s="457" t="s">
        <v>28</v>
      </c>
      <c r="D112" s="449"/>
      <c r="E112" s="449"/>
      <c r="F112" s="449"/>
      <c r="G112" s="487" t="s">
        <v>1053</v>
      </c>
      <c r="H112" s="467">
        <v>15.68</v>
      </c>
      <c r="I112" s="488">
        <v>130000</v>
      </c>
      <c r="J112" s="453">
        <v>2038400</v>
      </c>
      <c r="K112" s="22" t="s">
        <v>944</v>
      </c>
      <c r="L112" s="449">
        <v>1</v>
      </c>
    </row>
    <row r="113" spans="1:12" ht="63" x14ac:dyDescent="0.25">
      <c r="A113" s="449">
        <f t="shared" si="1"/>
        <v>111</v>
      </c>
      <c r="B113" s="2" t="s">
        <v>1283</v>
      </c>
      <c r="C113" s="457" t="s">
        <v>28</v>
      </c>
      <c r="D113" s="449"/>
      <c r="E113" s="449"/>
      <c r="F113" s="449"/>
      <c r="G113" s="487" t="s">
        <v>1054</v>
      </c>
      <c r="H113" s="467">
        <v>15.68</v>
      </c>
      <c r="I113" s="488">
        <v>135000</v>
      </c>
      <c r="J113" s="489">
        <v>2116800</v>
      </c>
      <c r="K113" s="22" t="s">
        <v>944</v>
      </c>
      <c r="L113" s="449">
        <v>1</v>
      </c>
    </row>
    <row r="114" spans="1:12" ht="63" x14ac:dyDescent="0.25">
      <c r="A114" s="449">
        <f t="shared" si="1"/>
        <v>112</v>
      </c>
      <c r="B114" s="2" t="s">
        <v>1283</v>
      </c>
      <c r="C114" s="457" t="s">
        <v>28</v>
      </c>
      <c r="D114" s="449"/>
      <c r="E114" s="449"/>
      <c r="F114" s="449"/>
      <c r="G114" s="487" t="s">
        <v>1055</v>
      </c>
      <c r="H114" s="467">
        <v>15.68</v>
      </c>
      <c r="I114" s="488">
        <v>135000</v>
      </c>
      <c r="J114" s="488">
        <v>2116800</v>
      </c>
      <c r="K114" s="22" t="s">
        <v>944</v>
      </c>
      <c r="L114" s="449">
        <v>1</v>
      </c>
    </row>
    <row r="115" spans="1:12" ht="63" x14ac:dyDescent="0.25">
      <c r="A115" s="449">
        <f t="shared" si="1"/>
        <v>113</v>
      </c>
      <c r="B115" s="2" t="s">
        <v>1283</v>
      </c>
      <c r="C115" s="457" t="s">
        <v>28</v>
      </c>
      <c r="D115" s="449"/>
      <c r="E115" s="449"/>
      <c r="F115" s="449"/>
      <c r="G115" s="487" t="s">
        <v>1056</v>
      </c>
      <c r="H115" s="467">
        <v>15.68</v>
      </c>
      <c r="I115" s="488">
        <v>135000</v>
      </c>
      <c r="J115" s="453">
        <v>2116800</v>
      </c>
      <c r="K115" s="22" t="s">
        <v>944</v>
      </c>
      <c r="L115" s="449">
        <v>1</v>
      </c>
    </row>
    <row r="116" spans="1:12" ht="63" x14ac:dyDescent="0.25">
      <c r="A116" s="449">
        <f t="shared" si="1"/>
        <v>114</v>
      </c>
      <c r="B116" s="2" t="s">
        <v>1283</v>
      </c>
      <c r="C116" s="457" t="s">
        <v>28</v>
      </c>
      <c r="D116" s="449"/>
      <c r="E116" s="449"/>
      <c r="F116" s="449"/>
      <c r="G116" s="487" t="s">
        <v>1057</v>
      </c>
      <c r="H116" s="467">
        <v>19.54</v>
      </c>
      <c r="I116" s="488">
        <v>135000</v>
      </c>
      <c r="J116" s="489">
        <v>2637900</v>
      </c>
      <c r="K116" s="22" t="s">
        <v>944</v>
      </c>
      <c r="L116" s="449">
        <v>1</v>
      </c>
    </row>
    <row r="117" spans="1:12" x14ac:dyDescent="0.25">
      <c r="A117" s="449"/>
      <c r="B117" s="449"/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</row>
    <row r="118" spans="1:12" x14ac:dyDescent="0.25">
      <c r="A118" s="449"/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</row>
    <row r="119" spans="1:12" x14ac:dyDescent="0.25">
      <c r="A119" s="449"/>
      <c r="B119" s="449"/>
      <c r="C119" s="449"/>
      <c r="D119" s="449"/>
      <c r="E119" s="449"/>
      <c r="F119" s="449"/>
      <c r="G119" s="449"/>
      <c r="H119" s="449"/>
      <c r="I119" s="449"/>
      <c r="J119" s="449"/>
      <c r="K119" s="449"/>
      <c r="L119" s="449"/>
    </row>
    <row r="120" spans="1:12" x14ac:dyDescent="0.25">
      <c r="A120" s="449"/>
      <c r="B120" s="449"/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</row>
    <row r="121" spans="1:12" x14ac:dyDescent="0.25">
      <c r="A121" s="449"/>
      <c r="B121" s="449"/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</row>
    <row r="122" spans="1:12" x14ac:dyDescent="0.25">
      <c r="A122" s="449"/>
      <c r="B122" s="449"/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</row>
    <row r="123" spans="1:12" x14ac:dyDescent="0.25">
      <c r="A123" s="449"/>
      <c r="B123" s="449"/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</row>
    <row r="124" spans="1:12" x14ac:dyDescent="0.25">
      <c r="A124" s="449"/>
      <c r="B124" s="449"/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</row>
    <row r="125" spans="1:12" x14ac:dyDescent="0.25">
      <c r="A125" s="449"/>
      <c r="B125" s="449"/>
      <c r="C125" s="449"/>
      <c r="D125" s="449"/>
      <c r="E125" s="449"/>
      <c r="F125" s="449"/>
      <c r="G125" s="449"/>
      <c r="H125" s="449"/>
      <c r="I125" s="449"/>
      <c r="J125" s="449"/>
      <c r="K125" s="449"/>
      <c r="L125" s="449"/>
    </row>
    <row r="126" spans="1:12" x14ac:dyDescent="0.25">
      <c r="A126" s="449"/>
      <c r="B126" s="449"/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</row>
    <row r="127" spans="1:12" x14ac:dyDescent="0.25">
      <c r="A127" s="449"/>
      <c r="B127" s="449"/>
      <c r="C127" s="449"/>
      <c r="D127" s="449"/>
      <c r="E127" s="449"/>
      <c r="F127" s="449"/>
      <c r="G127" s="449"/>
      <c r="H127" s="449"/>
      <c r="I127" s="449"/>
      <c r="J127" s="449"/>
      <c r="K127" s="449"/>
      <c r="L127" s="449"/>
    </row>
    <row r="128" spans="1:12" x14ac:dyDescent="0.25">
      <c r="A128" s="449"/>
      <c r="B128" s="449"/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</row>
    <row r="129" spans="1:12" x14ac:dyDescent="0.25">
      <c r="A129" s="449"/>
      <c r="B129" s="449"/>
      <c r="C129" s="449"/>
      <c r="D129" s="449"/>
      <c r="E129" s="449"/>
      <c r="F129" s="449"/>
      <c r="G129" s="449"/>
      <c r="H129" s="449"/>
      <c r="I129" s="449"/>
      <c r="J129" s="449"/>
      <c r="K129" s="449"/>
      <c r="L129" s="449"/>
    </row>
    <row r="130" spans="1:12" x14ac:dyDescent="0.25">
      <c r="A130" s="449"/>
      <c r="B130" s="449"/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</row>
    <row r="131" spans="1:12" x14ac:dyDescent="0.25">
      <c r="A131" s="449"/>
      <c r="B131" s="449"/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</row>
    <row r="132" spans="1:12" x14ac:dyDescent="0.25">
      <c r="A132" s="449"/>
      <c r="B132" s="449"/>
      <c r="C132" s="449"/>
      <c r="D132" s="449"/>
      <c r="E132" s="449"/>
      <c r="F132" s="449"/>
      <c r="G132" s="449"/>
      <c r="H132" s="449"/>
      <c r="I132" s="449"/>
      <c r="J132" s="449"/>
      <c r="K132" s="449"/>
      <c r="L132" s="449"/>
    </row>
    <row r="133" spans="1:12" x14ac:dyDescent="0.25">
      <c r="A133" s="449"/>
      <c r="B133" s="449"/>
      <c r="C133" s="449"/>
      <c r="D133" s="449"/>
      <c r="E133" s="449"/>
      <c r="F133" s="449"/>
      <c r="G133" s="449"/>
      <c r="H133" s="449"/>
      <c r="I133" s="449"/>
      <c r="J133" s="449"/>
      <c r="K133" s="449"/>
      <c r="L133" s="449"/>
    </row>
    <row r="134" spans="1:12" x14ac:dyDescent="0.25">
      <c r="A134" s="449"/>
      <c r="B134" s="449"/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</row>
    <row r="135" spans="1:12" x14ac:dyDescent="0.25">
      <c r="A135" s="449"/>
      <c r="B135" s="449"/>
      <c r="C135" s="449"/>
      <c r="D135" s="449"/>
      <c r="E135" s="449"/>
      <c r="F135" s="449"/>
      <c r="G135" s="449"/>
      <c r="H135" s="449"/>
      <c r="I135" s="449"/>
      <c r="J135" s="449"/>
      <c r="K135" s="449"/>
      <c r="L135" s="449"/>
    </row>
    <row r="136" spans="1:12" x14ac:dyDescent="0.25">
      <c r="A136" s="449"/>
      <c r="B136" s="449"/>
      <c r="C136" s="449"/>
      <c r="D136" s="449"/>
      <c r="E136" s="449"/>
      <c r="F136" s="449"/>
      <c r="G136" s="449"/>
      <c r="H136" s="449"/>
      <c r="I136" s="449"/>
      <c r="J136" s="449"/>
      <c r="K136" s="449"/>
      <c r="L136" s="449"/>
    </row>
    <row r="137" spans="1:12" x14ac:dyDescent="0.25">
      <c r="A137" s="449"/>
      <c r="B137" s="449"/>
      <c r="C137" s="449"/>
      <c r="D137" s="449"/>
      <c r="E137" s="449"/>
      <c r="F137" s="449"/>
      <c r="G137" s="449"/>
      <c r="H137" s="449"/>
      <c r="I137" s="449"/>
      <c r="J137" s="449"/>
      <c r="K137" s="449"/>
      <c r="L137" s="449"/>
    </row>
    <row r="138" spans="1:12" x14ac:dyDescent="0.25">
      <c r="A138" s="449"/>
      <c r="B138" s="449"/>
      <c r="C138" s="449"/>
      <c r="D138" s="449"/>
      <c r="E138" s="449"/>
      <c r="F138" s="449"/>
      <c r="G138" s="449"/>
      <c r="H138" s="449"/>
      <c r="I138" s="449"/>
      <c r="J138" s="449"/>
      <c r="K138" s="449"/>
      <c r="L138" s="449"/>
    </row>
    <row r="139" spans="1:12" x14ac:dyDescent="0.25">
      <c r="A139" s="449"/>
      <c r="B139" s="449"/>
      <c r="C139" s="449"/>
      <c r="D139" s="449"/>
      <c r="E139" s="449"/>
      <c r="F139" s="449"/>
      <c r="G139" s="449"/>
      <c r="H139" s="449"/>
      <c r="I139" s="449"/>
      <c r="J139" s="449"/>
      <c r="K139" s="449"/>
      <c r="L139" s="449"/>
    </row>
    <row r="140" spans="1:12" x14ac:dyDescent="0.25">
      <c r="A140" s="449"/>
      <c r="B140" s="449"/>
      <c r="C140" s="449"/>
      <c r="D140" s="449"/>
      <c r="E140" s="449"/>
      <c r="F140" s="449"/>
      <c r="G140" s="449"/>
      <c r="H140" s="449"/>
      <c r="I140" s="449"/>
      <c r="J140" s="449"/>
      <c r="K140" s="449"/>
      <c r="L140" s="449"/>
    </row>
    <row r="141" spans="1:12" x14ac:dyDescent="0.25">
      <c r="A141" s="449"/>
      <c r="B141" s="449"/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</row>
    <row r="142" spans="1:12" x14ac:dyDescent="0.25">
      <c r="A142" s="449"/>
      <c r="B142" s="449"/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</row>
    <row r="143" spans="1:12" x14ac:dyDescent="0.25">
      <c r="A143" s="449"/>
      <c r="B143" s="449"/>
      <c r="C143" s="449"/>
      <c r="D143" s="449"/>
      <c r="E143" s="449"/>
      <c r="F143" s="449"/>
      <c r="G143" s="449"/>
      <c r="H143" s="449"/>
      <c r="I143" s="449"/>
      <c r="J143" s="449"/>
      <c r="K143" s="449"/>
      <c r="L143" s="449"/>
    </row>
    <row r="144" spans="1:12" x14ac:dyDescent="0.25">
      <c r="A144" s="449"/>
      <c r="B144" s="449"/>
      <c r="C144" s="449"/>
      <c r="D144" s="449"/>
      <c r="E144" s="449"/>
      <c r="F144" s="449"/>
      <c r="G144" s="449"/>
      <c r="H144" s="449"/>
      <c r="I144" s="449"/>
      <c r="J144" s="449"/>
      <c r="K144" s="449"/>
      <c r="L144" s="449"/>
    </row>
    <row r="145" spans="1:12" x14ac:dyDescent="0.25">
      <c r="A145" s="449"/>
      <c r="B145" s="449"/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</row>
    <row r="146" spans="1:12" x14ac:dyDescent="0.25">
      <c r="A146" s="449"/>
      <c r="B146" s="449"/>
      <c r="C146" s="449"/>
      <c r="D146" s="449"/>
      <c r="E146" s="449"/>
      <c r="F146" s="449"/>
      <c r="G146" s="449"/>
      <c r="H146" s="449"/>
      <c r="I146" s="449"/>
      <c r="J146" s="449"/>
      <c r="K146" s="449"/>
      <c r="L146" s="449"/>
    </row>
    <row r="147" spans="1:12" x14ac:dyDescent="0.25">
      <c r="A147" s="449"/>
      <c r="B147" s="449"/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</row>
    <row r="148" spans="1:12" x14ac:dyDescent="0.25">
      <c r="A148" s="449"/>
      <c r="B148" s="449"/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</row>
    <row r="149" spans="1:12" x14ac:dyDescent="0.25">
      <c r="A149" s="449"/>
      <c r="B149" s="449"/>
      <c r="C149" s="449"/>
      <c r="D149" s="449"/>
      <c r="E149" s="449"/>
      <c r="F149" s="449"/>
      <c r="G149" s="449"/>
      <c r="H149" s="449"/>
      <c r="I149" s="449"/>
      <c r="J149" s="449"/>
      <c r="K149" s="449"/>
      <c r="L149" s="449"/>
    </row>
    <row r="150" spans="1:12" x14ac:dyDescent="0.25">
      <c r="A150" s="449"/>
      <c r="B150" s="449"/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</row>
    <row r="151" spans="1:12" x14ac:dyDescent="0.25">
      <c r="A151" s="449"/>
      <c r="B151" s="449"/>
      <c r="C151" s="449"/>
      <c r="D151" s="449"/>
      <c r="E151" s="449"/>
      <c r="F151" s="449"/>
      <c r="G151" s="449"/>
      <c r="H151" s="449"/>
      <c r="I151" s="449"/>
      <c r="J151" s="449"/>
      <c r="K151" s="449"/>
      <c r="L151" s="449"/>
    </row>
    <row r="152" spans="1:12" x14ac:dyDescent="0.25">
      <c r="A152" s="449"/>
      <c r="B152" s="449"/>
      <c r="C152" s="449"/>
      <c r="D152" s="449"/>
      <c r="E152" s="449"/>
      <c r="F152" s="449"/>
      <c r="G152" s="449"/>
      <c r="H152" s="449"/>
      <c r="I152" s="449"/>
      <c r="J152" s="449"/>
      <c r="K152" s="449"/>
      <c r="L152" s="449"/>
    </row>
    <row r="153" spans="1:12" x14ac:dyDescent="0.25">
      <c r="A153" s="449"/>
      <c r="B153" s="449"/>
      <c r="C153" s="449"/>
      <c r="D153" s="449"/>
      <c r="E153" s="449"/>
      <c r="F153" s="449"/>
      <c r="G153" s="449"/>
      <c r="H153" s="449"/>
      <c r="I153" s="449"/>
      <c r="J153" s="449"/>
      <c r="K153" s="449"/>
      <c r="L153" s="449"/>
    </row>
    <row r="154" spans="1:12" x14ac:dyDescent="0.25">
      <c r="A154" s="449"/>
      <c r="B154" s="449"/>
      <c r="C154" s="449"/>
      <c r="D154" s="449"/>
      <c r="E154" s="449"/>
      <c r="F154" s="449"/>
      <c r="G154" s="449"/>
      <c r="H154" s="449"/>
      <c r="I154" s="449"/>
      <c r="J154" s="449"/>
      <c r="K154" s="449"/>
      <c r="L154" s="449"/>
    </row>
    <row r="155" spans="1:12" x14ac:dyDescent="0.25">
      <c r="A155" s="449"/>
      <c r="B155" s="449"/>
      <c r="C155" s="449"/>
      <c r="D155" s="449"/>
      <c r="E155" s="449"/>
      <c r="F155" s="449"/>
      <c r="G155" s="449"/>
      <c r="H155" s="449"/>
      <c r="I155" s="449"/>
      <c r="J155" s="449"/>
      <c r="K155" s="449"/>
      <c r="L155" s="449"/>
    </row>
    <row r="156" spans="1:12" x14ac:dyDescent="0.25">
      <c r="A156" s="449"/>
      <c r="B156" s="449"/>
      <c r="C156" s="449"/>
      <c r="D156" s="449"/>
      <c r="E156" s="449"/>
      <c r="F156" s="449"/>
      <c r="G156" s="449"/>
      <c r="H156" s="449"/>
      <c r="I156" s="449"/>
      <c r="J156" s="449"/>
      <c r="K156" s="449"/>
      <c r="L156" s="449"/>
    </row>
    <row r="157" spans="1:12" x14ac:dyDescent="0.25">
      <c r="A157" s="449"/>
      <c r="B157" s="449"/>
      <c r="C157" s="449"/>
      <c r="D157" s="449"/>
      <c r="E157" s="449"/>
      <c r="F157" s="449"/>
      <c r="G157" s="449"/>
      <c r="H157" s="449"/>
      <c r="I157" s="449"/>
      <c r="J157" s="449"/>
      <c r="K157" s="449"/>
      <c r="L157" s="449"/>
    </row>
    <row r="158" spans="1:12" x14ac:dyDescent="0.25">
      <c r="A158" s="449"/>
      <c r="B158" s="449"/>
      <c r="C158" s="449"/>
      <c r="D158" s="449"/>
      <c r="E158" s="449"/>
      <c r="F158" s="449"/>
      <c r="G158" s="449"/>
      <c r="H158" s="449"/>
      <c r="I158" s="449"/>
      <c r="J158" s="449"/>
      <c r="K158" s="449"/>
      <c r="L158" s="449"/>
    </row>
    <row r="159" spans="1:12" x14ac:dyDescent="0.25">
      <c r="A159" s="449"/>
      <c r="B159" s="449"/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</row>
    <row r="160" spans="1:12" x14ac:dyDescent="0.25">
      <c r="A160" s="449"/>
      <c r="B160" s="449"/>
      <c r="C160" s="449"/>
      <c r="D160" s="449"/>
      <c r="E160" s="449"/>
      <c r="F160" s="449"/>
      <c r="G160" s="449"/>
      <c r="H160" s="449"/>
      <c r="I160" s="449"/>
      <c r="J160" s="449"/>
      <c r="K160" s="449"/>
      <c r="L160" s="449"/>
    </row>
    <row r="161" spans="1:12" x14ac:dyDescent="0.25">
      <c r="A161" s="449"/>
      <c r="B161" s="449"/>
      <c r="C161" s="449"/>
      <c r="D161" s="449"/>
      <c r="E161" s="449"/>
      <c r="F161" s="449"/>
      <c r="G161" s="449"/>
      <c r="H161" s="449"/>
      <c r="I161" s="449"/>
      <c r="J161" s="449"/>
      <c r="K161" s="449"/>
      <c r="L161" s="449"/>
    </row>
    <row r="162" spans="1:12" x14ac:dyDescent="0.25">
      <c r="A162" s="449"/>
      <c r="B162" s="449"/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</row>
    <row r="163" spans="1:12" x14ac:dyDescent="0.25">
      <c r="A163" s="449"/>
      <c r="B163" s="449"/>
      <c r="C163" s="449"/>
      <c r="D163" s="449"/>
      <c r="E163" s="449"/>
      <c r="F163" s="449"/>
      <c r="G163" s="449"/>
      <c r="H163" s="449"/>
      <c r="I163" s="449"/>
      <c r="J163" s="449"/>
      <c r="K163" s="449"/>
      <c r="L163" s="449"/>
    </row>
    <row r="164" spans="1:12" x14ac:dyDescent="0.25">
      <c r="A164" s="449"/>
      <c r="B164" s="449"/>
      <c r="C164" s="449"/>
      <c r="D164" s="449"/>
      <c r="E164" s="449"/>
      <c r="F164" s="449"/>
      <c r="G164" s="449"/>
      <c r="H164" s="449"/>
      <c r="I164" s="449"/>
      <c r="J164" s="449"/>
      <c r="K164" s="449"/>
      <c r="L164" s="449"/>
    </row>
    <row r="165" spans="1:12" x14ac:dyDescent="0.25">
      <c r="A165" s="449"/>
      <c r="B165" s="449"/>
      <c r="C165" s="449"/>
      <c r="D165" s="449"/>
      <c r="E165" s="449"/>
      <c r="F165" s="449"/>
      <c r="G165" s="449"/>
      <c r="H165" s="449"/>
      <c r="I165" s="449"/>
      <c r="J165" s="449"/>
      <c r="K165" s="449"/>
      <c r="L165" s="449"/>
    </row>
    <row r="166" spans="1:12" x14ac:dyDescent="0.25">
      <c r="A166" s="449"/>
      <c r="B166" s="449"/>
      <c r="C166" s="449"/>
      <c r="D166" s="449"/>
      <c r="E166" s="449"/>
      <c r="F166" s="449"/>
      <c r="G166" s="449"/>
      <c r="H166" s="449"/>
      <c r="I166" s="449"/>
      <c r="J166" s="449"/>
      <c r="K166" s="449"/>
      <c r="L166" s="449"/>
    </row>
    <row r="167" spans="1:12" x14ac:dyDescent="0.25">
      <c r="A167" s="449"/>
      <c r="B167" s="449"/>
      <c r="C167" s="449"/>
      <c r="D167" s="449"/>
      <c r="E167" s="449"/>
      <c r="F167" s="449"/>
      <c r="G167" s="449"/>
      <c r="H167" s="449"/>
      <c r="I167" s="449"/>
      <c r="J167" s="449"/>
      <c r="K167" s="449"/>
      <c r="L167" s="449"/>
    </row>
    <row r="168" spans="1:12" x14ac:dyDescent="0.25">
      <c r="A168" s="449"/>
      <c r="B168" s="449"/>
      <c r="C168" s="449"/>
      <c r="D168" s="449"/>
      <c r="E168" s="449"/>
      <c r="F168" s="449"/>
      <c r="G168" s="449"/>
      <c r="H168" s="449"/>
      <c r="I168" s="449"/>
      <c r="J168" s="449"/>
      <c r="K168" s="449"/>
      <c r="L168" s="449"/>
    </row>
    <row r="169" spans="1:12" x14ac:dyDescent="0.25">
      <c r="A169" s="449"/>
      <c r="B169" s="449"/>
      <c r="C169" s="449"/>
      <c r="D169" s="449"/>
      <c r="E169" s="449"/>
      <c r="F169" s="449"/>
      <c r="G169" s="449"/>
      <c r="H169" s="449"/>
      <c r="I169" s="449"/>
      <c r="J169" s="449"/>
      <c r="K169" s="449"/>
      <c r="L169" s="449"/>
    </row>
    <row r="170" spans="1:12" x14ac:dyDescent="0.25">
      <c r="A170" s="449"/>
      <c r="B170" s="449"/>
      <c r="C170" s="449"/>
      <c r="D170" s="449"/>
      <c r="E170" s="449"/>
      <c r="F170" s="449"/>
      <c r="G170" s="449"/>
      <c r="H170" s="449"/>
      <c r="I170" s="449"/>
      <c r="J170" s="449"/>
      <c r="K170" s="449"/>
      <c r="L170" s="449"/>
    </row>
    <row r="171" spans="1:12" x14ac:dyDescent="0.25">
      <c r="A171" s="449"/>
      <c r="B171" s="449"/>
      <c r="C171" s="449"/>
      <c r="D171" s="449"/>
      <c r="E171" s="449"/>
      <c r="F171" s="449"/>
      <c r="G171" s="449"/>
      <c r="H171" s="449"/>
      <c r="I171" s="449"/>
      <c r="J171" s="449"/>
      <c r="K171" s="449"/>
      <c r="L171" s="449"/>
    </row>
    <row r="172" spans="1:12" x14ac:dyDescent="0.25">
      <c r="A172" s="449"/>
      <c r="B172" s="449"/>
      <c r="C172" s="449"/>
      <c r="D172" s="449"/>
      <c r="E172" s="449"/>
      <c r="F172" s="449"/>
      <c r="G172" s="449"/>
      <c r="H172" s="449"/>
      <c r="I172" s="449"/>
      <c r="J172" s="449"/>
      <c r="K172" s="449"/>
      <c r="L172" s="449"/>
    </row>
    <row r="173" spans="1:12" x14ac:dyDescent="0.25">
      <c r="A173" s="449"/>
      <c r="B173" s="449"/>
      <c r="C173" s="449"/>
      <c r="D173" s="449"/>
      <c r="E173" s="449"/>
      <c r="F173" s="449"/>
      <c r="G173" s="449"/>
      <c r="H173" s="449"/>
      <c r="I173" s="449"/>
      <c r="J173" s="449"/>
      <c r="K173" s="449"/>
      <c r="L173" s="449"/>
    </row>
    <row r="174" spans="1:12" x14ac:dyDescent="0.25">
      <c r="A174" s="449"/>
      <c r="B174" s="449"/>
      <c r="C174" s="449"/>
      <c r="D174" s="449"/>
      <c r="E174" s="449"/>
      <c r="F174" s="449"/>
      <c r="G174" s="449"/>
      <c r="H174" s="449"/>
      <c r="I174" s="449"/>
      <c r="J174" s="449"/>
      <c r="K174" s="449"/>
      <c r="L174" s="449"/>
    </row>
    <row r="175" spans="1:12" x14ac:dyDescent="0.25">
      <c r="A175" s="449"/>
      <c r="B175" s="449"/>
      <c r="C175" s="449"/>
      <c r="D175" s="449"/>
      <c r="E175" s="449"/>
      <c r="F175" s="449"/>
      <c r="G175" s="449"/>
      <c r="H175" s="449"/>
      <c r="I175" s="449"/>
      <c r="J175" s="449"/>
      <c r="K175" s="449"/>
      <c r="L175" s="449"/>
    </row>
    <row r="176" spans="1:12" x14ac:dyDescent="0.25">
      <c r="A176" s="449"/>
      <c r="B176" s="449"/>
      <c r="C176" s="449"/>
      <c r="D176" s="449"/>
      <c r="E176" s="449"/>
      <c r="F176" s="449"/>
      <c r="G176" s="449"/>
      <c r="H176" s="449"/>
      <c r="I176" s="449"/>
      <c r="J176" s="449"/>
      <c r="K176" s="449"/>
      <c r="L176" s="449"/>
    </row>
    <row r="177" spans="1:12" x14ac:dyDescent="0.25">
      <c r="A177" s="449"/>
      <c r="B177" s="449"/>
      <c r="C177" s="449"/>
      <c r="D177" s="449"/>
      <c r="E177" s="449"/>
      <c r="F177" s="449"/>
      <c r="G177" s="449"/>
      <c r="H177" s="449"/>
      <c r="I177" s="449"/>
      <c r="J177" s="449"/>
      <c r="K177" s="449"/>
      <c r="L177" s="449"/>
    </row>
    <row r="178" spans="1:12" x14ac:dyDescent="0.25">
      <c r="A178" s="449"/>
      <c r="B178" s="449"/>
      <c r="C178" s="449"/>
      <c r="D178" s="449"/>
      <c r="E178" s="449"/>
      <c r="F178" s="449"/>
      <c r="G178" s="449"/>
      <c r="H178" s="449"/>
      <c r="I178" s="449"/>
      <c r="J178" s="449"/>
      <c r="K178" s="449"/>
      <c r="L178" s="449"/>
    </row>
    <row r="179" spans="1:12" x14ac:dyDescent="0.25">
      <c r="A179" s="449"/>
      <c r="B179" s="449"/>
      <c r="C179" s="449"/>
      <c r="D179" s="449"/>
      <c r="E179" s="449"/>
      <c r="F179" s="449"/>
      <c r="G179" s="449"/>
      <c r="H179" s="449"/>
      <c r="I179" s="449"/>
      <c r="J179" s="449"/>
      <c r="K179" s="449"/>
      <c r="L179" s="449"/>
    </row>
    <row r="180" spans="1:12" x14ac:dyDescent="0.25">
      <c r="A180" s="449"/>
      <c r="B180" s="449"/>
      <c r="C180" s="449"/>
      <c r="D180" s="449"/>
      <c r="E180" s="449"/>
      <c r="F180" s="449"/>
      <c r="G180" s="449"/>
      <c r="H180" s="449"/>
      <c r="I180" s="449"/>
      <c r="J180" s="449"/>
      <c r="K180" s="449"/>
      <c r="L180" s="449"/>
    </row>
    <row r="181" spans="1:12" x14ac:dyDescent="0.25">
      <c r="A181" s="449"/>
      <c r="B181" s="449"/>
      <c r="C181" s="449"/>
      <c r="D181" s="449"/>
      <c r="E181" s="449"/>
      <c r="F181" s="449"/>
      <c r="G181" s="449"/>
      <c r="H181" s="449"/>
      <c r="I181" s="449"/>
      <c r="J181" s="449"/>
      <c r="K181" s="449"/>
      <c r="L181" s="449"/>
    </row>
    <row r="182" spans="1:12" x14ac:dyDescent="0.25">
      <c r="A182" s="449"/>
      <c r="B182" s="449"/>
      <c r="C182" s="449"/>
      <c r="D182" s="449"/>
      <c r="E182" s="449"/>
      <c r="F182" s="449"/>
      <c r="G182" s="449"/>
      <c r="H182" s="449"/>
      <c r="I182" s="449"/>
      <c r="J182" s="449"/>
      <c r="K182" s="449"/>
      <c r="L182" s="449"/>
    </row>
    <row r="183" spans="1:12" x14ac:dyDescent="0.25">
      <c r="A183" s="449"/>
      <c r="B183" s="449"/>
      <c r="C183" s="449"/>
      <c r="D183" s="449"/>
      <c r="E183" s="449"/>
      <c r="F183" s="449"/>
      <c r="G183" s="449"/>
      <c r="H183" s="449"/>
      <c r="I183" s="449"/>
      <c r="J183" s="449"/>
      <c r="K183" s="449"/>
      <c r="L183" s="449"/>
    </row>
    <row r="184" spans="1:12" x14ac:dyDescent="0.25">
      <c r="A184" s="449"/>
      <c r="B184" s="449"/>
      <c r="C184" s="449"/>
      <c r="D184" s="449"/>
      <c r="E184" s="449"/>
      <c r="F184" s="449"/>
      <c r="G184" s="449"/>
      <c r="H184" s="449"/>
      <c r="I184" s="449"/>
      <c r="J184" s="449"/>
      <c r="K184" s="449"/>
      <c r="L184" s="449"/>
    </row>
    <row r="185" spans="1:12" x14ac:dyDescent="0.25">
      <c r="A185" s="449"/>
      <c r="B185" s="449"/>
      <c r="C185" s="449"/>
      <c r="D185" s="449"/>
      <c r="E185" s="449"/>
      <c r="F185" s="449"/>
      <c r="G185" s="449"/>
      <c r="H185" s="449"/>
      <c r="I185" s="449"/>
      <c r="J185" s="449"/>
      <c r="K185" s="449"/>
      <c r="L185" s="449"/>
    </row>
    <row r="186" spans="1:12" x14ac:dyDescent="0.25">
      <c r="A186" s="449"/>
      <c r="B186" s="449"/>
      <c r="C186" s="449"/>
      <c r="D186" s="449"/>
      <c r="E186" s="449"/>
      <c r="F186" s="449"/>
      <c r="G186" s="449"/>
      <c r="H186" s="449"/>
      <c r="I186" s="449"/>
      <c r="J186" s="449"/>
      <c r="K186" s="449"/>
      <c r="L186" s="449"/>
    </row>
    <row r="187" spans="1:12" x14ac:dyDescent="0.25">
      <c r="A187" s="449"/>
      <c r="B187" s="449"/>
      <c r="C187" s="449"/>
      <c r="D187" s="449"/>
      <c r="E187" s="449"/>
      <c r="F187" s="449"/>
      <c r="G187" s="449"/>
      <c r="H187" s="449"/>
      <c r="I187" s="449"/>
      <c r="J187" s="449"/>
      <c r="K187" s="449"/>
      <c r="L187" s="449"/>
    </row>
    <row r="188" spans="1:12" x14ac:dyDescent="0.25">
      <c r="A188" s="449"/>
      <c r="B188" s="449"/>
      <c r="C188" s="449"/>
      <c r="D188" s="449"/>
      <c r="E188" s="449"/>
      <c r="F188" s="449"/>
      <c r="G188" s="449"/>
      <c r="H188" s="449"/>
      <c r="I188" s="449"/>
      <c r="J188" s="449"/>
      <c r="K188" s="449"/>
      <c r="L188" s="449"/>
    </row>
    <row r="189" spans="1:12" x14ac:dyDescent="0.25">
      <c r="A189" s="449"/>
      <c r="B189" s="449"/>
      <c r="C189" s="449"/>
      <c r="D189" s="449"/>
      <c r="E189" s="449"/>
      <c r="F189" s="449"/>
      <c r="G189" s="449"/>
      <c r="H189" s="449"/>
      <c r="I189" s="449"/>
      <c r="J189" s="449"/>
      <c r="K189" s="449"/>
      <c r="L189" s="449"/>
    </row>
    <row r="190" spans="1:12" x14ac:dyDescent="0.25">
      <c r="A190" s="449"/>
      <c r="B190" s="449"/>
      <c r="C190" s="449"/>
      <c r="D190" s="449"/>
      <c r="E190" s="449"/>
      <c r="F190" s="449"/>
      <c r="G190" s="449"/>
      <c r="H190" s="449"/>
      <c r="I190" s="449"/>
      <c r="J190" s="449"/>
      <c r="K190" s="449"/>
      <c r="L190" s="449"/>
    </row>
    <row r="191" spans="1:12" x14ac:dyDescent="0.25">
      <c r="A191" s="449"/>
      <c r="B191" s="449"/>
      <c r="C191" s="449"/>
      <c r="D191" s="449"/>
      <c r="E191" s="449"/>
      <c r="F191" s="449"/>
      <c r="G191" s="449"/>
      <c r="H191" s="449"/>
      <c r="I191" s="449"/>
      <c r="J191" s="449"/>
      <c r="K191" s="449"/>
      <c r="L191" s="449"/>
    </row>
    <row r="192" spans="1:12" x14ac:dyDescent="0.25">
      <c r="A192" s="449"/>
      <c r="B192" s="449"/>
      <c r="C192" s="449"/>
      <c r="D192" s="449"/>
      <c r="E192" s="449"/>
      <c r="F192" s="449"/>
      <c r="G192" s="449"/>
      <c r="H192" s="449"/>
      <c r="I192" s="449"/>
      <c r="J192" s="449"/>
      <c r="K192" s="449"/>
      <c r="L192" s="449"/>
    </row>
    <row r="193" spans="1:12" x14ac:dyDescent="0.25">
      <c r="A193" s="449"/>
      <c r="B193" s="449"/>
      <c r="C193" s="449"/>
      <c r="D193" s="449"/>
      <c r="E193" s="449"/>
      <c r="F193" s="449"/>
      <c r="G193" s="449"/>
      <c r="H193" s="449"/>
      <c r="I193" s="449"/>
      <c r="J193" s="449"/>
      <c r="K193" s="449"/>
      <c r="L193" s="449"/>
    </row>
    <row r="194" spans="1:12" x14ac:dyDescent="0.25">
      <c r="A194" s="449"/>
      <c r="B194" s="449"/>
      <c r="C194" s="449"/>
      <c r="D194" s="449"/>
      <c r="E194" s="449"/>
      <c r="F194" s="449"/>
      <c r="G194" s="449"/>
      <c r="H194" s="449"/>
      <c r="I194" s="449"/>
      <c r="J194" s="449"/>
      <c r="K194" s="449"/>
      <c r="L194" s="449"/>
    </row>
    <row r="195" spans="1:12" x14ac:dyDescent="0.25">
      <c r="A195" s="449"/>
      <c r="B195" s="449"/>
      <c r="C195" s="449"/>
      <c r="D195" s="449"/>
      <c r="E195" s="449"/>
      <c r="F195" s="449"/>
      <c r="G195" s="449"/>
      <c r="H195" s="449"/>
      <c r="I195" s="449"/>
      <c r="J195" s="449"/>
      <c r="K195" s="449"/>
      <c r="L195" s="449"/>
    </row>
    <row r="196" spans="1:12" x14ac:dyDescent="0.25">
      <c r="A196" s="449"/>
      <c r="B196" s="449"/>
      <c r="C196" s="449"/>
      <c r="D196" s="449"/>
      <c r="E196" s="449"/>
      <c r="F196" s="449"/>
      <c r="G196" s="449"/>
      <c r="H196" s="449"/>
      <c r="I196" s="449"/>
      <c r="J196" s="449"/>
      <c r="K196" s="449"/>
      <c r="L196" s="449"/>
    </row>
    <row r="197" spans="1:12" x14ac:dyDescent="0.25">
      <c r="A197" s="449"/>
      <c r="B197" s="449"/>
      <c r="C197" s="449"/>
      <c r="D197" s="449"/>
      <c r="E197" s="449"/>
      <c r="F197" s="449"/>
      <c r="G197" s="449"/>
      <c r="H197" s="449"/>
      <c r="I197" s="449"/>
      <c r="J197" s="449"/>
      <c r="K197" s="449"/>
      <c r="L197" s="449"/>
    </row>
    <row r="198" spans="1:12" x14ac:dyDescent="0.25">
      <c r="A198" s="449"/>
      <c r="B198" s="449"/>
      <c r="C198" s="449"/>
      <c r="D198" s="449"/>
      <c r="E198" s="449"/>
      <c r="F198" s="449"/>
      <c r="G198" s="449"/>
      <c r="H198" s="449"/>
      <c r="I198" s="449"/>
      <c r="J198" s="449"/>
      <c r="K198" s="449"/>
      <c r="L198" s="449"/>
    </row>
    <row r="199" spans="1:12" x14ac:dyDescent="0.25">
      <c r="A199" s="449"/>
      <c r="B199" s="449"/>
      <c r="C199" s="449"/>
      <c r="D199" s="449"/>
      <c r="E199" s="449"/>
      <c r="F199" s="449"/>
      <c r="G199" s="449"/>
      <c r="H199" s="449"/>
      <c r="I199" s="449"/>
      <c r="J199" s="449"/>
      <c r="K199" s="449"/>
      <c r="L199" s="449"/>
    </row>
    <row r="200" spans="1:12" x14ac:dyDescent="0.25">
      <c r="A200" s="449"/>
      <c r="B200" s="449"/>
      <c r="C200" s="449"/>
      <c r="D200" s="449"/>
      <c r="E200" s="449"/>
      <c r="F200" s="449"/>
      <c r="G200" s="449"/>
      <c r="H200" s="449"/>
      <c r="I200" s="449"/>
      <c r="J200" s="449"/>
      <c r="K200" s="449"/>
      <c r="L200" s="449"/>
    </row>
    <row r="201" spans="1:12" x14ac:dyDescent="0.25">
      <c r="A201" s="449"/>
      <c r="B201" s="449"/>
      <c r="C201" s="449"/>
      <c r="D201" s="449"/>
      <c r="E201" s="449"/>
      <c r="F201" s="449"/>
      <c r="G201" s="449"/>
      <c r="H201" s="449"/>
      <c r="I201" s="449"/>
      <c r="J201" s="449"/>
      <c r="K201" s="449"/>
      <c r="L201" s="449"/>
    </row>
    <row r="202" spans="1:12" x14ac:dyDescent="0.25">
      <c r="A202" s="449"/>
      <c r="B202" s="449"/>
      <c r="C202" s="449"/>
      <c r="D202" s="449"/>
      <c r="E202" s="449"/>
      <c r="F202" s="449"/>
      <c r="G202" s="449"/>
      <c r="H202" s="449"/>
      <c r="I202" s="449"/>
      <c r="J202" s="449"/>
      <c r="K202" s="449"/>
      <c r="L202" s="449"/>
    </row>
    <row r="203" spans="1:12" x14ac:dyDescent="0.25">
      <c r="A203" s="449"/>
      <c r="B203" s="449"/>
      <c r="C203" s="449"/>
      <c r="D203" s="449"/>
      <c r="E203" s="449"/>
      <c r="F203" s="449"/>
      <c r="G203" s="449"/>
      <c r="H203" s="449"/>
      <c r="I203" s="449"/>
      <c r="J203" s="449"/>
      <c r="K203" s="449"/>
      <c r="L203" s="449"/>
    </row>
    <row r="204" spans="1:12" x14ac:dyDescent="0.25">
      <c r="A204" s="449"/>
      <c r="B204" s="449"/>
      <c r="C204" s="449"/>
      <c r="D204" s="449"/>
      <c r="E204" s="449"/>
      <c r="F204" s="449"/>
      <c r="G204" s="449"/>
      <c r="H204" s="449"/>
      <c r="I204" s="449"/>
      <c r="J204" s="449"/>
      <c r="K204" s="449"/>
      <c r="L204" s="449"/>
    </row>
    <row r="205" spans="1:12" x14ac:dyDescent="0.25">
      <c r="A205" s="449"/>
      <c r="B205" s="449"/>
      <c r="C205" s="449"/>
      <c r="D205" s="449"/>
      <c r="E205" s="449"/>
      <c r="F205" s="449"/>
      <c r="G205" s="449"/>
      <c r="H205" s="449"/>
      <c r="I205" s="449"/>
      <c r="J205" s="449"/>
      <c r="K205" s="449"/>
      <c r="L205" s="449"/>
    </row>
    <row r="206" spans="1:12" x14ac:dyDescent="0.25">
      <c r="A206" s="449"/>
      <c r="B206" s="449"/>
      <c r="C206" s="449"/>
      <c r="D206" s="449"/>
      <c r="E206" s="449"/>
      <c r="F206" s="449"/>
      <c r="G206" s="449"/>
      <c r="H206" s="449"/>
      <c r="I206" s="449"/>
      <c r="J206" s="449"/>
      <c r="K206" s="449"/>
      <c r="L206" s="449"/>
    </row>
    <row r="207" spans="1:12" x14ac:dyDescent="0.25">
      <c r="A207" s="449"/>
      <c r="B207" s="449"/>
      <c r="C207" s="449"/>
      <c r="D207" s="449"/>
      <c r="E207" s="449"/>
      <c r="F207" s="449"/>
      <c r="G207" s="449"/>
      <c r="H207" s="449"/>
      <c r="I207" s="449"/>
      <c r="J207" s="449"/>
      <c r="K207" s="449"/>
      <c r="L207" s="449"/>
    </row>
    <row r="208" spans="1:12" x14ac:dyDescent="0.25">
      <c r="A208" s="449"/>
      <c r="B208" s="449"/>
      <c r="C208" s="449"/>
      <c r="D208" s="449"/>
      <c r="E208" s="449"/>
      <c r="F208" s="449"/>
      <c r="G208" s="449"/>
      <c r="H208" s="449"/>
      <c r="I208" s="449"/>
      <c r="J208" s="449"/>
      <c r="K208" s="449"/>
      <c r="L208" s="449"/>
    </row>
    <row r="209" spans="1:12" x14ac:dyDescent="0.25">
      <c r="A209" s="449"/>
      <c r="B209" s="449"/>
      <c r="C209" s="449"/>
      <c r="D209" s="449"/>
      <c r="E209" s="449"/>
      <c r="F209" s="449"/>
      <c r="G209" s="449"/>
      <c r="H209" s="449"/>
      <c r="I209" s="449"/>
      <c r="J209" s="449"/>
      <c r="K209" s="449"/>
      <c r="L209" s="449"/>
    </row>
    <row r="210" spans="1:12" x14ac:dyDescent="0.25">
      <c r="A210" s="449"/>
      <c r="B210" s="449"/>
      <c r="C210" s="449"/>
      <c r="D210" s="449"/>
      <c r="E210" s="449"/>
      <c r="F210" s="449"/>
      <c r="G210" s="449"/>
      <c r="H210" s="449"/>
      <c r="I210" s="449"/>
      <c r="J210" s="449"/>
      <c r="K210" s="449"/>
      <c r="L210" s="449"/>
    </row>
    <row r="211" spans="1:12" x14ac:dyDescent="0.25">
      <c r="A211" s="449"/>
      <c r="B211" s="449"/>
      <c r="C211" s="449"/>
      <c r="D211" s="449"/>
      <c r="E211" s="449"/>
      <c r="F211" s="449"/>
      <c r="G211" s="449"/>
      <c r="H211" s="449"/>
      <c r="I211" s="449"/>
      <c r="J211" s="449"/>
      <c r="K211" s="449"/>
      <c r="L211" s="449"/>
    </row>
    <row r="212" spans="1:12" x14ac:dyDescent="0.25">
      <c r="A212" s="449"/>
      <c r="B212" s="449"/>
      <c r="C212" s="449"/>
      <c r="D212" s="449"/>
      <c r="E212" s="449"/>
      <c r="F212" s="449"/>
      <c r="G212" s="449"/>
      <c r="H212" s="449"/>
      <c r="I212" s="449"/>
      <c r="J212" s="449"/>
      <c r="K212" s="449"/>
      <c r="L212" s="449"/>
    </row>
    <row r="213" spans="1:12" x14ac:dyDescent="0.25">
      <c r="A213" s="449"/>
      <c r="B213" s="449"/>
      <c r="C213" s="449"/>
      <c r="D213" s="449"/>
      <c r="E213" s="449"/>
      <c r="F213" s="449"/>
      <c r="G213" s="449"/>
      <c r="H213" s="449"/>
      <c r="I213" s="449"/>
      <c r="J213" s="449"/>
      <c r="K213" s="449"/>
      <c r="L213" s="449"/>
    </row>
    <row r="214" spans="1:12" x14ac:dyDescent="0.25">
      <c r="A214" s="449"/>
      <c r="B214" s="449"/>
      <c r="C214" s="449"/>
      <c r="D214" s="449"/>
      <c r="E214" s="449"/>
      <c r="F214" s="449"/>
      <c r="G214" s="449"/>
      <c r="H214" s="449"/>
      <c r="I214" s="449"/>
      <c r="J214" s="449"/>
      <c r="K214" s="449"/>
      <c r="L214" s="449"/>
    </row>
    <row r="215" spans="1:12" x14ac:dyDescent="0.25">
      <c r="A215" s="449"/>
      <c r="B215" s="449"/>
      <c r="C215" s="449"/>
      <c r="D215" s="449"/>
      <c r="E215" s="449"/>
      <c r="F215" s="449"/>
      <c r="G215" s="449"/>
      <c r="H215" s="449"/>
      <c r="I215" s="449"/>
      <c r="J215" s="449"/>
      <c r="K215" s="449"/>
      <c r="L215" s="449"/>
    </row>
    <row r="216" spans="1:12" x14ac:dyDescent="0.25">
      <c r="A216" s="449"/>
      <c r="B216" s="449"/>
      <c r="C216" s="449"/>
      <c r="D216" s="449"/>
      <c r="E216" s="449"/>
      <c r="F216" s="449"/>
      <c r="G216" s="449"/>
      <c r="H216" s="449"/>
      <c r="I216" s="449"/>
      <c r="J216" s="449"/>
      <c r="K216" s="449"/>
      <c r="L216" s="449"/>
    </row>
    <row r="217" spans="1:12" x14ac:dyDescent="0.25">
      <c r="A217" s="449"/>
      <c r="B217" s="449"/>
      <c r="C217" s="449"/>
      <c r="D217" s="449"/>
      <c r="E217" s="449"/>
      <c r="F217" s="449"/>
      <c r="G217" s="449"/>
      <c r="H217" s="449"/>
      <c r="I217" s="449"/>
      <c r="J217" s="449"/>
      <c r="K217" s="449"/>
      <c r="L217" s="449"/>
    </row>
    <row r="218" spans="1:12" x14ac:dyDescent="0.25">
      <c r="A218" s="449"/>
      <c r="B218" s="449"/>
      <c r="C218" s="449"/>
      <c r="D218" s="449"/>
      <c r="E218" s="449"/>
      <c r="F218" s="449"/>
      <c r="G218" s="449"/>
      <c r="H218" s="449"/>
      <c r="I218" s="449"/>
      <c r="J218" s="449"/>
      <c r="K218" s="449"/>
      <c r="L218" s="449"/>
    </row>
    <row r="219" spans="1:12" x14ac:dyDescent="0.25">
      <c r="A219" s="449"/>
      <c r="B219" s="449"/>
      <c r="C219" s="449"/>
      <c r="D219" s="449"/>
      <c r="E219" s="449"/>
      <c r="F219" s="449"/>
      <c r="G219" s="449"/>
      <c r="H219" s="449"/>
      <c r="I219" s="449"/>
      <c r="J219" s="449"/>
      <c r="K219" s="449"/>
      <c r="L219" s="449"/>
    </row>
    <row r="220" spans="1:12" x14ac:dyDescent="0.25">
      <c r="A220" s="449"/>
      <c r="B220" s="449"/>
      <c r="C220" s="449"/>
      <c r="D220" s="449"/>
      <c r="E220" s="449"/>
      <c r="F220" s="449"/>
      <c r="G220" s="449"/>
      <c r="H220" s="449"/>
      <c r="I220" s="449"/>
      <c r="J220" s="449"/>
      <c r="K220" s="449"/>
      <c r="L220" s="449"/>
    </row>
    <row r="221" spans="1:12" x14ac:dyDescent="0.25">
      <c r="A221" s="449"/>
      <c r="B221" s="449"/>
      <c r="C221" s="449"/>
      <c r="D221" s="449"/>
      <c r="E221" s="449"/>
      <c r="F221" s="449"/>
      <c r="G221" s="449"/>
      <c r="H221" s="449"/>
      <c r="I221" s="449"/>
      <c r="J221" s="449"/>
      <c r="K221" s="449"/>
      <c r="L221" s="449"/>
    </row>
    <row r="222" spans="1:12" x14ac:dyDescent="0.25">
      <c r="A222" s="449"/>
      <c r="B222" s="449"/>
      <c r="C222" s="449"/>
      <c r="D222" s="449"/>
      <c r="E222" s="449"/>
      <c r="F222" s="449"/>
      <c r="G222" s="449"/>
      <c r="H222" s="449"/>
      <c r="I222" s="449"/>
      <c r="J222" s="449"/>
      <c r="K222" s="449"/>
      <c r="L222" s="449"/>
    </row>
    <row r="223" spans="1:12" x14ac:dyDescent="0.25">
      <c r="A223" s="449"/>
      <c r="B223" s="449"/>
      <c r="C223" s="449"/>
      <c r="D223" s="449"/>
      <c r="E223" s="449"/>
      <c r="F223" s="449"/>
      <c r="G223" s="449"/>
      <c r="H223" s="449"/>
      <c r="I223" s="449"/>
      <c r="J223" s="449"/>
      <c r="K223" s="449"/>
      <c r="L223" s="449"/>
    </row>
    <row r="224" spans="1:12" x14ac:dyDescent="0.25">
      <c r="A224" s="449"/>
      <c r="B224" s="449"/>
      <c r="C224" s="449"/>
      <c r="D224" s="449"/>
      <c r="E224" s="449"/>
      <c r="F224" s="449"/>
      <c r="G224" s="449"/>
      <c r="H224" s="449"/>
      <c r="I224" s="449"/>
      <c r="J224" s="449"/>
      <c r="K224" s="449"/>
      <c r="L224" s="449"/>
    </row>
    <row r="225" spans="1:12" x14ac:dyDescent="0.25">
      <c r="A225" s="449"/>
      <c r="B225" s="449"/>
      <c r="C225" s="449"/>
      <c r="D225" s="449"/>
      <c r="E225" s="449"/>
      <c r="F225" s="449"/>
      <c r="G225" s="449"/>
      <c r="H225" s="449"/>
      <c r="I225" s="449"/>
      <c r="J225" s="449"/>
      <c r="K225" s="449"/>
      <c r="L225" s="449"/>
    </row>
    <row r="226" spans="1:12" x14ac:dyDescent="0.25">
      <c r="A226" s="449"/>
      <c r="B226" s="449"/>
      <c r="C226" s="449"/>
      <c r="D226" s="449"/>
      <c r="E226" s="449"/>
      <c r="F226" s="449"/>
      <c r="G226" s="449"/>
      <c r="H226" s="449"/>
      <c r="I226" s="449"/>
      <c r="J226" s="449"/>
      <c r="K226" s="449"/>
      <c r="L226" s="449"/>
    </row>
    <row r="227" spans="1:12" x14ac:dyDescent="0.25">
      <c r="A227" s="449"/>
      <c r="B227" s="449"/>
      <c r="C227" s="449"/>
      <c r="D227" s="449"/>
      <c r="E227" s="449"/>
      <c r="F227" s="449"/>
      <c r="G227" s="449"/>
      <c r="H227" s="449"/>
      <c r="I227" s="449"/>
      <c r="J227" s="449"/>
      <c r="K227" s="449"/>
      <c r="L227" s="449"/>
    </row>
    <row r="228" spans="1:12" x14ac:dyDescent="0.25">
      <c r="A228" s="449"/>
      <c r="B228" s="449"/>
      <c r="C228" s="449"/>
      <c r="D228" s="449"/>
      <c r="E228" s="449"/>
      <c r="F228" s="449"/>
      <c r="G228" s="449"/>
      <c r="H228" s="449"/>
      <c r="I228" s="449"/>
      <c r="J228" s="449"/>
      <c r="K228" s="449"/>
      <c r="L228" s="449"/>
    </row>
    <row r="229" spans="1:12" x14ac:dyDescent="0.25">
      <c r="A229" s="449"/>
      <c r="B229" s="449"/>
      <c r="C229" s="449"/>
      <c r="D229" s="449"/>
      <c r="E229" s="449"/>
      <c r="F229" s="449"/>
      <c r="G229" s="449"/>
      <c r="H229" s="449"/>
      <c r="I229" s="449"/>
      <c r="J229" s="449"/>
      <c r="K229" s="449"/>
      <c r="L229" s="449"/>
    </row>
    <row r="230" spans="1:12" x14ac:dyDescent="0.25">
      <c r="A230" s="449"/>
      <c r="B230" s="449"/>
      <c r="C230" s="449"/>
      <c r="D230" s="449"/>
      <c r="E230" s="449"/>
      <c r="F230" s="449"/>
      <c r="G230" s="449"/>
      <c r="H230" s="449"/>
      <c r="I230" s="449"/>
      <c r="J230" s="449"/>
      <c r="K230" s="449"/>
      <c r="L230" s="449"/>
    </row>
    <row r="231" spans="1:12" x14ac:dyDescent="0.25">
      <c r="A231" s="449"/>
      <c r="B231" s="449"/>
      <c r="C231" s="449"/>
      <c r="D231" s="449"/>
      <c r="E231" s="449"/>
      <c r="F231" s="449"/>
      <c r="G231" s="449"/>
      <c r="H231" s="449"/>
      <c r="I231" s="449"/>
      <c r="J231" s="449"/>
      <c r="K231" s="449"/>
      <c r="L231" s="449"/>
    </row>
    <row r="232" spans="1:12" x14ac:dyDescent="0.25">
      <c r="A232" s="449"/>
      <c r="B232" s="449"/>
      <c r="C232" s="449"/>
      <c r="D232" s="449"/>
      <c r="E232" s="449"/>
      <c r="F232" s="449"/>
      <c r="G232" s="449"/>
      <c r="H232" s="449"/>
      <c r="I232" s="449"/>
      <c r="J232" s="449"/>
      <c r="K232" s="449"/>
      <c r="L232" s="449"/>
    </row>
    <row r="233" spans="1:12" x14ac:dyDescent="0.25">
      <c r="A233" s="449"/>
      <c r="B233" s="449"/>
      <c r="C233" s="449"/>
      <c r="D233" s="449"/>
      <c r="E233" s="449"/>
      <c r="F233" s="449"/>
      <c r="G233" s="449"/>
      <c r="H233" s="449"/>
      <c r="I233" s="449"/>
      <c r="J233" s="449"/>
      <c r="K233" s="449"/>
      <c r="L233" s="449"/>
    </row>
    <row r="234" spans="1:12" x14ac:dyDescent="0.25">
      <c r="A234" s="449"/>
      <c r="B234" s="449"/>
      <c r="C234" s="449"/>
      <c r="D234" s="449"/>
      <c r="E234" s="449"/>
      <c r="F234" s="449"/>
      <c r="G234" s="449"/>
      <c r="H234" s="449"/>
      <c r="I234" s="449"/>
      <c r="J234" s="449"/>
      <c r="K234" s="449"/>
      <c r="L234" s="449"/>
    </row>
    <row r="235" spans="1:12" x14ac:dyDescent="0.25">
      <c r="A235" s="449"/>
      <c r="B235" s="449"/>
      <c r="C235" s="449"/>
      <c r="D235" s="449"/>
      <c r="E235" s="449"/>
      <c r="F235" s="449"/>
      <c r="G235" s="449"/>
      <c r="H235" s="449"/>
      <c r="I235" s="449"/>
      <c r="J235" s="449"/>
      <c r="K235" s="449"/>
      <c r="L235" s="449"/>
    </row>
    <row r="236" spans="1:12" x14ac:dyDescent="0.25">
      <c r="A236" s="449"/>
      <c r="B236" s="449"/>
      <c r="C236" s="449"/>
      <c r="D236" s="449"/>
      <c r="E236" s="449"/>
      <c r="F236" s="449"/>
      <c r="G236" s="449"/>
      <c r="H236" s="449"/>
      <c r="I236" s="449"/>
      <c r="J236" s="449"/>
      <c r="K236" s="449"/>
      <c r="L236" s="449"/>
    </row>
    <row r="237" spans="1:12" x14ac:dyDescent="0.25">
      <c r="A237" s="449"/>
      <c r="B237" s="449"/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</row>
    <row r="238" spans="1:12" x14ac:dyDescent="0.25">
      <c r="A238" s="449"/>
      <c r="B238" s="449"/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</row>
    <row r="239" spans="1:12" x14ac:dyDescent="0.25">
      <c r="A239" s="449"/>
      <c r="B239" s="449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</row>
    <row r="240" spans="1:12" x14ac:dyDescent="0.25">
      <c r="A240" s="449"/>
      <c r="B240" s="449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</row>
    <row r="241" spans="1:12" x14ac:dyDescent="0.25">
      <c r="A241" s="449"/>
      <c r="B241" s="449"/>
      <c r="C241" s="449"/>
      <c r="D241" s="449"/>
      <c r="E241" s="449"/>
      <c r="F241" s="449"/>
      <c r="G241" s="449"/>
      <c r="H241" s="449"/>
      <c r="I241" s="449"/>
      <c r="J241" s="449"/>
      <c r="K241" s="449"/>
      <c r="L241" s="449"/>
    </row>
    <row r="242" spans="1:12" x14ac:dyDescent="0.25">
      <c r="A242" s="449"/>
      <c r="B242" s="449"/>
      <c r="C242" s="449"/>
      <c r="D242" s="449"/>
      <c r="E242" s="449"/>
      <c r="F242" s="449"/>
      <c r="G242" s="449"/>
      <c r="H242" s="449"/>
      <c r="I242" s="449"/>
      <c r="J242" s="449"/>
      <c r="K242" s="449"/>
      <c r="L242" s="449"/>
    </row>
    <row r="243" spans="1:12" x14ac:dyDescent="0.25">
      <c r="A243" s="449"/>
      <c r="B243" s="449"/>
      <c r="C243" s="449"/>
      <c r="D243" s="449"/>
      <c r="E243" s="449"/>
      <c r="F243" s="449"/>
      <c r="G243" s="449"/>
      <c r="H243" s="449"/>
      <c r="I243" s="449"/>
      <c r="J243" s="449"/>
      <c r="K243" s="449"/>
      <c r="L243" s="449"/>
    </row>
    <row r="244" spans="1:12" x14ac:dyDescent="0.25">
      <c r="A244" s="449"/>
      <c r="B244" s="449"/>
      <c r="C244" s="449"/>
      <c r="D244" s="449"/>
      <c r="E244" s="449"/>
      <c r="F244" s="449"/>
      <c r="G244" s="449"/>
      <c r="H244" s="449"/>
      <c r="I244" s="449"/>
      <c r="J244" s="449"/>
      <c r="K244" s="449"/>
      <c r="L244" s="449"/>
    </row>
    <row r="245" spans="1:12" x14ac:dyDescent="0.25">
      <c r="A245" s="449"/>
      <c r="B245" s="449"/>
      <c r="C245" s="449"/>
      <c r="D245" s="449"/>
      <c r="E245" s="449"/>
      <c r="F245" s="449"/>
      <c r="G245" s="449"/>
      <c r="H245" s="449"/>
      <c r="I245" s="449"/>
      <c r="J245" s="449"/>
      <c r="K245" s="449"/>
      <c r="L245" s="449"/>
    </row>
    <row r="246" spans="1:12" x14ac:dyDescent="0.25">
      <c r="A246" s="449"/>
      <c r="B246" s="449"/>
      <c r="C246" s="449"/>
      <c r="D246" s="449"/>
      <c r="E246" s="449"/>
      <c r="F246" s="449"/>
      <c r="G246" s="449"/>
      <c r="H246" s="449"/>
      <c r="I246" s="449"/>
      <c r="J246" s="449"/>
      <c r="K246" s="449"/>
      <c r="L246" s="449"/>
    </row>
    <row r="247" spans="1:12" x14ac:dyDescent="0.25">
      <c r="A247" s="449"/>
      <c r="B247" s="449"/>
      <c r="C247" s="449"/>
      <c r="D247" s="449"/>
      <c r="E247" s="449"/>
      <c r="F247" s="449"/>
      <c r="G247" s="449"/>
      <c r="H247" s="449"/>
      <c r="I247" s="449"/>
      <c r="J247" s="449"/>
      <c r="K247" s="449"/>
      <c r="L247" s="449"/>
    </row>
    <row r="248" spans="1:12" x14ac:dyDescent="0.25">
      <c r="A248" s="449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</row>
    <row r="249" spans="1:12" x14ac:dyDescent="0.25">
      <c r="A249" s="449"/>
      <c r="B249" s="449"/>
      <c r="C249" s="449"/>
      <c r="D249" s="449"/>
      <c r="E249" s="449"/>
      <c r="F249" s="449"/>
      <c r="G249" s="449"/>
      <c r="H249" s="449"/>
      <c r="I249" s="449"/>
      <c r="J249" s="449"/>
      <c r="K249" s="449"/>
      <c r="L249" s="449"/>
    </row>
  </sheetData>
  <autoFilter ref="A2:L2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B19" workbookViewId="0">
      <selection activeCell="K4" sqref="K4:K28"/>
    </sheetView>
  </sheetViews>
  <sheetFormatPr defaultColWidth="9.140625" defaultRowHeight="12.75" x14ac:dyDescent="0.2"/>
  <cols>
    <col min="1" max="6" width="9.140625" style="519"/>
    <col min="7" max="7" width="12.42578125" style="519" bestFit="1" customWidth="1"/>
    <col min="8" max="8" width="9.140625" style="519"/>
    <col min="9" max="9" width="17.28515625" style="519" bestFit="1" customWidth="1"/>
    <col min="10" max="10" width="17.28515625" style="519" customWidth="1"/>
    <col min="11" max="11" width="9.140625" style="519"/>
    <col min="12" max="12" width="13.85546875" style="519" customWidth="1"/>
    <col min="13" max="17" width="9.140625" style="519" customWidth="1"/>
    <col min="18" max="16384" width="9.140625" style="519"/>
  </cols>
  <sheetData>
    <row r="1" spans="1:17" s="134" customFormat="1" x14ac:dyDescent="0.2">
      <c r="A1" s="1918" t="s">
        <v>1058</v>
      </c>
      <c r="B1" s="1918"/>
      <c r="C1" s="1918"/>
      <c r="D1" s="1918"/>
      <c r="E1" s="1918"/>
      <c r="F1" s="1918"/>
      <c r="G1" s="1918"/>
      <c r="H1" s="1918"/>
      <c r="I1" s="1918"/>
      <c r="J1" s="492"/>
      <c r="K1" s="493"/>
      <c r="L1" s="494"/>
      <c r="M1" s="494"/>
      <c r="N1" s="494"/>
      <c r="O1" s="494"/>
      <c r="P1" s="494"/>
      <c r="Q1" s="494"/>
    </row>
    <row r="2" spans="1:17" s="501" customFormat="1" ht="63.75" x14ac:dyDescent="0.25">
      <c r="A2" s="495" t="s">
        <v>0</v>
      </c>
      <c r="B2" s="496" t="s">
        <v>108</v>
      </c>
      <c r="C2" s="495" t="s">
        <v>110</v>
      </c>
      <c r="D2" s="495" t="s">
        <v>171</v>
      </c>
      <c r="E2" s="495" t="s">
        <v>1059</v>
      </c>
      <c r="F2" s="72" t="s">
        <v>1060</v>
      </c>
      <c r="G2" s="497" t="s">
        <v>117</v>
      </c>
      <c r="H2" s="462" t="s">
        <v>1061</v>
      </c>
      <c r="I2" s="462" t="s">
        <v>1062</v>
      </c>
      <c r="J2" s="498" t="s">
        <v>1063</v>
      </c>
      <c r="K2" s="499" t="s">
        <v>1064</v>
      </c>
      <c r="L2" s="500" t="s">
        <v>11</v>
      </c>
      <c r="M2" s="500" t="s">
        <v>5</v>
      </c>
      <c r="N2" s="500" t="s">
        <v>122</v>
      </c>
      <c r="O2" s="500" t="s">
        <v>8</v>
      </c>
      <c r="P2" s="500" t="s">
        <v>6</v>
      </c>
      <c r="Q2" s="500" t="s">
        <v>7</v>
      </c>
    </row>
    <row r="3" spans="1:17" s="134" customFormat="1" ht="38.25" x14ac:dyDescent="0.2">
      <c r="A3" s="502">
        <v>1</v>
      </c>
      <c r="B3" s="503" t="s">
        <v>129</v>
      </c>
      <c r="C3" s="504">
        <v>106.99</v>
      </c>
      <c r="D3" s="505">
        <v>34000</v>
      </c>
      <c r="E3" s="504">
        <v>0</v>
      </c>
      <c r="F3" s="506">
        <v>0</v>
      </c>
      <c r="G3" s="507">
        <f t="shared" ref="G3:G28" si="0">D3*C3</f>
        <v>3637660</v>
      </c>
      <c r="H3" s="508">
        <v>34000</v>
      </c>
      <c r="I3" s="508">
        <f t="shared" ref="I3:I10" si="1">G3</f>
        <v>3637660</v>
      </c>
      <c r="J3" s="509">
        <v>3487660</v>
      </c>
      <c r="K3" s="510">
        <v>3</v>
      </c>
      <c r="L3" s="511" t="s">
        <v>745</v>
      </c>
      <c r="M3" s="512" t="s">
        <v>28</v>
      </c>
      <c r="N3" s="513"/>
      <c r="O3" s="513"/>
      <c r="P3" s="513"/>
      <c r="Q3" s="513"/>
    </row>
    <row r="4" spans="1:17" s="134" customFormat="1" ht="38.25" x14ac:dyDescent="0.2">
      <c r="A4" s="502">
        <v>2</v>
      </c>
      <c r="B4" s="503" t="s">
        <v>130</v>
      </c>
      <c r="C4" s="504">
        <v>107.79</v>
      </c>
      <c r="D4" s="505">
        <v>34000</v>
      </c>
      <c r="E4" s="504">
        <v>0</v>
      </c>
      <c r="F4" s="506">
        <v>0</v>
      </c>
      <c r="G4" s="507">
        <f t="shared" si="0"/>
        <v>3664860</v>
      </c>
      <c r="H4" s="508">
        <v>34000</v>
      </c>
      <c r="I4" s="508">
        <f t="shared" si="1"/>
        <v>3664860</v>
      </c>
      <c r="J4" s="509">
        <v>3514860</v>
      </c>
      <c r="K4" s="510">
        <v>3</v>
      </c>
      <c r="L4" s="511" t="s">
        <v>745</v>
      </c>
      <c r="M4" s="512" t="s">
        <v>28</v>
      </c>
      <c r="N4" s="494"/>
      <c r="O4" s="494"/>
      <c r="P4" s="494"/>
      <c r="Q4" s="494"/>
    </row>
    <row r="5" spans="1:17" s="134" customFormat="1" ht="38.25" x14ac:dyDescent="0.2">
      <c r="A5" s="502">
        <v>3</v>
      </c>
      <c r="B5" s="503" t="s">
        <v>132</v>
      </c>
      <c r="C5" s="504">
        <v>107.79</v>
      </c>
      <c r="D5" s="505">
        <v>34000</v>
      </c>
      <c r="E5" s="504">
        <v>0</v>
      </c>
      <c r="F5" s="506">
        <v>0</v>
      </c>
      <c r="G5" s="507">
        <f t="shared" si="0"/>
        <v>3664860</v>
      </c>
      <c r="H5" s="508">
        <v>34000</v>
      </c>
      <c r="I5" s="508">
        <f t="shared" si="1"/>
        <v>3664860</v>
      </c>
      <c r="J5" s="509">
        <v>3514860</v>
      </c>
      <c r="K5" s="510">
        <v>3</v>
      </c>
      <c r="L5" s="511" t="s">
        <v>745</v>
      </c>
      <c r="M5" s="512" t="s">
        <v>28</v>
      </c>
      <c r="N5" s="494"/>
      <c r="O5" s="494"/>
      <c r="P5" s="494"/>
      <c r="Q5" s="494"/>
    </row>
    <row r="6" spans="1:17" s="134" customFormat="1" ht="38.25" x14ac:dyDescent="0.2">
      <c r="A6" s="502">
        <v>4</v>
      </c>
      <c r="B6" s="503" t="s">
        <v>133</v>
      </c>
      <c r="C6" s="504">
        <v>105.71</v>
      </c>
      <c r="D6" s="505">
        <v>34000</v>
      </c>
      <c r="E6" s="504">
        <v>0</v>
      </c>
      <c r="F6" s="506">
        <v>0</v>
      </c>
      <c r="G6" s="507">
        <f t="shared" si="0"/>
        <v>3594140</v>
      </c>
      <c r="H6" s="508">
        <v>34000</v>
      </c>
      <c r="I6" s="508">
        <f t="shared" si="1"/>
        <v>3594140</v>
      </c>
      <c r="J6" s="509">
        <v>3444140</v>
      </c>
      <c r="K6" s="510">
        <v>3</v>
      </c>
      <c r="L6" s="511" t="s">
        <v>745</v>
      </c>
      <c r="M6" s="512" t="s">
        <v>28</v>
      </c>
      <c r="N6" s="494"/>
      <c r="O6" s="494"/>
      <c r="P6" s="494"/>
      <c r="Q6" s="494"/>
    </row>
    <row r="7" spans="1:17" s="134" customFormat="1" ht="38.25" x14ac:dyDescent="0.2">
      <c r="A7" s="502">
        <v>5</v>
      </c>
      <c r="B7" s="503" t="s">
        <v>124</v>
      </c>
      <c r="C7" s="504">
        <v>105.71</v>
      </c>
      <c r="D7" s="505">
        <v>34000</v>
      </c>
      <c r="E7" s="504">
        <v>0</v>
      </c>
      <c r="F7" s="506">
        <v>0</v>
      </c>
      <c r="G7" s="507">
        <f t="shared" si="0"/>
        <v>3594140</v>
      </c>
      <c r="H7" s="508">
        <v>34000</v>
      </c>
      <c r="I7" s="508">
        <f t="shared" si="1"/>
        <v>3594140</v>
      </c>
      <c r="J7" s="509">
        <v>3444140</v>
      </c>
      <c r="K7" s="510">
        <v>3</v>
      </c>
      <c r="L7" s="511" t="s">
        <v>745</v>
      </c>
      <c r="M7" s="512" t="s">
        <v>28</v>
      </c>
      <c r="N7" s="494"/>
      <c r="O7" s="494"/>
      <c r="P7" s="494"/>
      <c r="Q7" s="494"/>
    </row>
    <row r="8" spans="1:17" s="134" customFormat="1" ht="38.25" x14ac:dyDescent="0.2">
      <c r="A8" s="502">
        <v>6</v>
      </c>
      <c r="B8" s="503" t="s">
        <v>134</v>
      </c>
      <c r="C8" s="504">
        <v>106.56</v>
      </c>
      <c r="D8" s="505">
        <v>34000</v>
      </c>
      <c r="E8" s="504">
        <v>0</v>
      </c>
      <c r="F8" s="506">
        <v>0</v>
      </c>
      <c r="G8" s="507">
        <f t="shared" si="0"/>
        <v>3623040</v>
      </c>
      <c r="H8" s="508">
        <v>34000</v>
      </c>
      <c r="I8" s="508">
        <f t="shared" si="1"/>
        <v>3623040</v>
      </c>
      <c r="J8" s="509">
        <v>3473040</v>
      </c>
      <c r="K8" s="510">
        <v>3</v>
      </c>
      <c r="L8" s="511" t="s">
        <v>745</v>
      </c>
      <c r="M8" s="512" t="s">
        <v>28</v>
      </c>
      <c r="N8" s="494"/>
      <c r="O8" s="494"/>
      <c r="P8" s="494"/>
      <c r="Q8" s="494"/>
    </row>
    <row r="9" spans="1:17" s="134" customFormat="1" ht="38.25" x14ac:dyDescent="0.2">
      <c r="A9" s="502">
        <v>7</v>
      </c>
      <c r="B9" s="503" t="s">
        <v>127</v>
      </c>
      <c r="C9" s="504">
        <v>106.56</v>
      </c>
      <c r="D9" s="505">
        <v>34000</v>
      </c>
      <c r="E9" s="504">
        <v>0</v>
      </c>
      <c r="F9" s="506">
        <v>0</v>
      </c>
      <c r="G9" s="507">
        <f t="shared" si="0"/>
        <v>3623040</v>
      </c>
      <c r="H9" s="508">
        <v>34000</v>
      </c>
      <c r="I9" s="508">
        <f t="shared" si="1"/>
        <v>3623040</v>
      </c>
      <c r="J9" s="509">
        <v>3473040</v>
      </c>
      <c r="K9" s="510">
        <v>3</v>
      </c>
      <c r="L9" s="511" t="s">
        <v>745</v>
      </c>
      <c r="M9" s="512" t="s">
        <v>28</v>
      </c>
      <c r="N9" s="494"/>
      <c r="O9" s="494"/>
      <c r="P9" s="494"/>
      <c r="Q9" s="494"/>
    </row>
    <row r="10" spans="1:17" s="134" customFormat="1" ht="38.25" x14ac:dyDescent="0.2">
      <c r="A10" s="502">
        <v>8</v>
      </c>
      <c r="B10" s="503" t="s">
        <v>128</v>
      </c>
      <c r="C10" s="504">
        <v>106.99</v>
      </c>
      <c r="D10" s="505">
        <v>34000</v>
      </c>
      <c r="E10" s="504">
        <v>0</v>
      </c>
      <c r="F10" s="506">
        <v>0</v>
      </c>
      <c r="G10" s="507">
        <f t="shared" si="0"/>
        <v>3637660</v>
      </c>
      <c r="H10" s="508">
        <v>34000</v>
      </c>
      <c r="I10" s="508">
        <f t="shared" si="1"/>
        <v>3637660</v>
      </c>
      <c r="J10" s="509">
        <v>3487660</v>
      </c>
      <c r="K10" s="510">
        <v>3</v>
      </c>
      <c r="L10" s="511" t="s">
        <v>745</v>
      </c>
      <c r="M10" s="512" t="s">
        <v>28</v>
      </c>
      <c r="N10" s="494"/>
      <c r="O10" s="494"/>
      <c r="P10" s="494"/>
      <c r="Q10" s="494"/>
    </row>
    <row r="11" spans="1:17" s="134" customFormat="1" ht="38.25" x14ac:dyDescent="0.2">
      <c r="A11" s="502">
        <v>9</v>
      </c>
      <c r="B11" s="503" t="s">
        <v>151</v>
      </c>
      <c r="C11" s="504">
        <v>108.68</v>
      </c>
      <c r="D11" s="505">
        <v>34000</v>
      </c>
      <c r="E11" s="504">
        <v>0.35</v>
      </c>
      <c r="F11" s="506">
        <v>105000</v>
      </c>
      <c r="G11" s="507">
        <f t="shared" si="0"/>
        <v>3695120</v>
      </c>
      <c r="H11" s="508">
        <v>34966</v>
      </c>
      <c r="I11" s="508">
        <f t="shared" ref="I11:I28" si="2">G11+F11</f>
        <v>3800120</v>
      </c>
      <c r="J11" s="509">
        <v>3650120</v>
      </c>
      <c r="K11" s="510">
        <v>3</v>
      </c>
      <c r="L11" s="511" t="s">
        <v>745</v>
      </c>
      <c r="M11" s="512" t="s">
        <v>28</v>
      </c>
      <c r="N11" s="494"/>
      <c r="O11" s="494"/>
      <c r="P11" s="494"/>
      <c r="Q11" s="494"/>
    </row>
    <row r="12" spans="1:17" s="134" customFormat="1" ht="38.25" x14ac:dyDescent="0.2">
      <c r="A12" s="502">
        <v>10</v>
      </c>
      <c r="B12" s="503" t="s">
        <v>152</v>
      </c>
      <c r="C12" s="504">
        <v>106.77</v>
      </c>
      <c r="D12" s="505">
        <v>34000</v>
      </c>
      <c r="E12" s="504">
        <v>0.35</v>
      </c>
      <c r="F12" s="506">
        <v>105000</v>
      </c>
      <c r="G12" s="507">
        <f t="shared" si="0"/>
        <v>3630180</v>
      </c>
      <c r="H12" s="508">
        <v>34983</v>
      </c>
      <c r="I12" s="508">
        <f t="shared" si="2"/>
        <v>3735180</v>
      </c>
      <c r="J12" s="509">
        <v>3585180</v>
      </c>
      <c r="K12" s="510">
        <v>3</v>
      </c>
      <c r="L12" s="511" t="s">
        <v>745</v>
      </c>
      <c r="M12" s="512" t="s">
        <v>28</v>
      </c>
      <c r="N12" s="494"/>
      <c r="O12" s="494"/>
      <c r="P12" s="494"/>
      <c r="Q12" s="494"/>
    </row>
    <row r="13" spans="1:17" s="134" customFormat="1" ht="38.25" x14ac:dyDescent="0.2">
      <c r="A13" s="502">
        <v>11</v>
      </c>
      <c r="B13" s="503" t="s">
        <v>153</v>
      </c>
      <c r="C13" s="504">
        <v>106.77</v>
      </c>
      <c r="D13" s="505">
        <v>34000</v>
      </c>
      <c r="E13" s="504">
        <v>0.35</v>
      </c>
      <c r="F13" s="506">
        <v>105000</v>
      </c>
      <c r="G13" s="507">
        <f t="shared" si="0"/>
        <v>3630180</v>
      </c>
      <c r="H13" s="508">
        <v>34983</v>
      </c>
      <c r="I13" s="508">
        <f t="shared" si="2"/>
        <v>3735180</v>
      </c>
      <c r="J13" s="509">
        <v>3585180</v>
      </c>
      <c r="K13" s="510">
        <v>3</v>
      </c>
      <c r="L13" s="511" t="s">
        <v>745</v>
      </c>
      <c r="M13" s="627" t="s">
        <v>121</v>
      </c>
      <c r="N13" s="628">
        <v>43164</v>
      </c>
      <c r="O13" s="494"/>
      <c r="P13" s="494" t="s">
        <v>828</v>
      </c>
      <c r="Q13" s="494" t="s">
        <v>1347</v>
      </c>
    </row>
    <row r="14" spans="1:17" s="134" customFormat="1" ht="38.25" x14ac:dyDescent="0.2">
      <c r="A14" s="502">
        <v>12</v>
      </c>
      <c r="B14" s="503" t="s">
        <v>154</v>
      </c>
      <c r="C14" s="504">
        <v>106.77</v>
      </c>
      <c r="D14" s="505">
        <v>34000</v>
      </c>
      <c r="E14" s="504">
        <v>0.35</v>
      </c>
      <c r="F14" s="506">
        <v>105000</v>
      </c>
      <c r="G14" s="507">
        <f t="shared" si="0"/>
        <v>3630180</v>
      </c>
      <c r="H14" s="508">
        <v>34983</v>
      </c>
      <c r="I14" s="508">
        <f t="shared" si="2"/>
        <v>3735180</v>
      </c>
      <c r="J14" s="509">
        <v>3585180</v>
      </c>
      <c r="K14" s="510">
        <v>3</v>
      </c>
      <c r="L14" s="511" t="s">
        <v>745</v>
      </c>
      <c r="M14" s="512" t="s">
        <v>28</v>
      </c>
      <c r="N14" s="494"/>
      <c r="O14" s="494"/>
      <c r="P14" s="494"/>
      <c r="Q14" s="494"/>
    </row>
    <row r="15" spans="1:17" s="134" customFormat="1" ht="38.25" x14ac:dyDescent="0.2">
      <c r="A15" s="502">
        <v>13</v>
      </c>
      <c r="B15" s="503" t="s">
        <v>155</v>
      </c>
      <c r="C15" s="504">
        <v>106.77</v>
      </c>
      <c r="D15" s="505">
        <v>34000</v>
      </c>
      <c r="E15" s="504">
        <v>0.35</v>
      </c>
      <c r="F15" s="506">
        <v>105000</v>
      </c>
      <c r="G15" s="507">
        <f t="shared" si="0"/>
        <v>3630180</v>
      </c>
      <c r="H15" s="508">
        <v>34983</v>
      </c>
      <c r="I15" s="508">
        <f t="shared" si="2"/>
        <v>3735180</v>
      </c>
      <c r="J15" s="509">
        <v>3585180</v>
      </c>
      <c r="K15" s="510">
        <v>3</v>
      </c>
      <c r="L15" s="511" t="s">
        <v>745</v>
      </c>
      <c r="M15" s="512" t="s">
        <v>28</v>
      </c>
      <c r="N15" s="494"/>
      <c r="O15" s="494"/>
      <c r="P15" s="494"/>
      <c r="Q15" s="494"/>
    </row>
    <row r="16" spans="1:17" s="134" customFormat="1" ht="38.25" x14ac:dyDescent="0.2">
      <c r="A16" s="502">
        <v>14</v>
      </c>
      <c r="B16" s="503" t="s">
        <v>136</v>
      </c>
      <c r="C16" s="504">
        <v>108.68</v>
      </c>
      <c r="D16" s="505">
        <v>34000</v>
      </c>
      <c r="E16" s="504">
        <v>0.35</v>
      </c>
      <c r="F16" s="506">
        <v>105000</v>
      </c>
      <c r="G16" s="507">
        <f t="shared" si="0"/>
        <v>3695120</v>
      </c>
      <c r="H16" s="508">
        <v>34966</v>
      </c>
      <c r="I16" s="508">
        <f t="shared" si="2"/>
        <v>3800120</v>
      </c>
      <c r="J16" s="509">
        <v>3650120</v>
      </c>
      <c r="K16" s="510">
        <v>3</v>
      </c>
      <c r="L16" s="511" t="s">
        <v>745</v>
      </c>
      <c r="M16" s="512" t="s">
        <v>28</v>
      </c>
      <c r="N16" s="494"/>
      <c r="O16" s="494"/>
      <c r="P16" s="494"/>
      <c r="Q16" s="494"/>
    </row>
    <row r="17" spans="1:17" s="134" customFormat="1" ht="38.25" x14ac:dyDescent="0.2">
      <c r="A17" s="502">
        <v>15</v>
      </c>
      <c r="B17" s="503" t="s">
        <v>148</v>
      </c>
      <c r="C17" s="504">
        <v>108.73</v>
      </c>
      <c r="D17" s="505">
        <v>34000</v>
      </c>
      <c r="E17" s="504">
        <v>0.35</v>
      </c>
      <c r="F17" s="506">
        <v>105000</v>
      </c>
      <c r="G17" s="507">
        <f t="shared" si="0"/>
        <v>3696820</v>
      </c>
      <c r="H17" s="508">
        <v>34966</v>
      </c>
      <c r="I17" s="508">
        <f t="shared" si="2"/>
        <v>3801820</v>
      </c>
      <c r="J17" s="509">
        <v>3651820</v>
      </c>
      <c r="K17" s="510">
        <v>3</v>
      </c>
      <c r="L17" s="511" t="s">
        <v>745</v>
      </c>
      <c r="M17" s="512" t="s">
        <v>28</v>
      </c>
      <c r="N17" s="494"/>
      <c r="O17" s="494"/>
      <c r="P17" s="494"/>
      <c r="Q17" s="494"/>
    </row>
    <row r="18" spans="1:17" s="134" customFormat="1" ht="38.25" x14ac:dyDescent="0.2">
      <c r="A18" s="502">
        <v>16</v>
      </c>
      <c r="B18" s="503" t="s">
        <v>147</v>
      </c>
      <c r="C18" s="504">
        <v>106.92</v>
      </c>
      <c r="D18" s="505">
        <v>34000</v>
      </c>
      <c r="E18" s="504">
        <v>0.55000000000000004</v>
      </c>
      <c r="F18" s="506">
        <v>110000</v>
      </c>
      <c r="G18" s="507">
        <f t="shared" si="0"/>
        <v>3635280</v>
      </c>
      <c r="H18" s="508">
        <v>35029</v>
      </c>
      <c r="I18" s="508">
        <f t="shared" si="2"/>
        <v>3745280</v>
      </c>
      <c r="J18" s="509">
        <v>3595280</v>
      </c>
      <c r="K18" s="510">
        <v>3</v>
      </c>
      <c r="L18" s="511" t="s">
        <v>745</v>
      </c>
      <c r="M18" s="512" t="s">
        <v>28</v>
      </c>
      <c r="N18" s="494"/>
      <c r="O18" s="494"/>
      <c r="P18" s="494"/>
      <c r="Q18" s="494"/>
    </row>
    <row r="19" spans="1:17" s="134" customFormat="1" ht="38.25" x14ac:dyDescent="0.2">
      <c r="A19" s="502">
        <v>17</v>
      </c>
      <c r="B19" s="503" t="s">
        <v>150</v>
      </c>
      <c r="C19" s="504">
        <v>106.92</v>
      </c>
      <c r="D19" s="505">
        <v>34000</v>
      </c>
      <c r="E19" s="504">
        <v>0.35</v>
      </c>
      <c r="F19" s="506">
        <v>105000</v>
      </c>
      <c r="G19" s="507">
        <f t="shared" si="0"/>
        <v>3635280</v>
      </c>
      <c r="H19" s="508">
        <v>34982</v>
      </c>
      <c r="I19" s="508">
        <f t="shared" si="2"/>
        <v>3740280</v>
      </c>
      <c r="J19" s="509">
        <v>3590280</v>
      </c>
      <c r="K19" s="510">
        <v>3</v>
      </c>
      <c r="L19" s="511" t="s">
        <v>745</v>
      </c>
      <c r="M19" s="512" t="s">
        <v>28</v>
      </c>
      <c r="N19" s="494"/>
      <c r="O19" s="494"/>
      <c r="P19" s="494"/>
      <c r="Q19" s="494"/>
    </row>
    <row r="20" spans="1:17" s="134" customFormat="1" ht="38.25" x14ac:dyDescent="0.2">
      <c r="A20" s="502">
        <v>18</v>
      </c>
      <c r="B20" s="503" t="s">
        <v>146</v>
      </c>
      <c r="C20" s="504">
        <v>106.92</v>
      </c>
      <c r="D20" s="505">
        <v>34000</v>
      </c>
      <c r="E20" s="504">
        <v>0.75</v>
      </c>
      <c r="F20" s="506">
        <v>150000</v>
      </c>
      <c r="G20" s="507">
        <f t="shared" si="0"/>
        <v>3635280</v>
      </c>
      <c r="H20" s="508">
        <v>35403</v>
      </c>
      <c r="I20" s="508">
        <f t="shared" si="2"/>
        <v>3785280</v>
      </c>
      <c r="J20" s="509">
        <v>3635280</v>
      </c>
      <c r="K20" s="510">
        <v>3</v>
      </c>
      <c r="L20" s="511" t="s">
        <v>745</v>
      </c>
      <c r="M20" s="512" t="s">
        <v>28</v>
      </c>
      <c r="N20" s="494"/>
      <c r="O20" s="494"/>
      <c r="P20" s="494"/>
      <c r="Q20" s="494"/>
    </row>
    <row r="21" spans="1:17" s="134" customFormat="1" ht="38.25" x14ac:dyDescent="0.2">
      <c r="A21" s="502">
        <v>19</v>
      </c>
      <c r="B21" s="503" t="s">
        <v>135</v>
      </c>
      <c r="C21" s="504">
        <v>106.92</v>
      </c>
      <c r="D21" s="505">
        <v>34000</v>
      </c>
      <c r="E21" s="504">
        <v>0.35</v>
      </c>
      <c r="F21" s="506">
        <v>105000</v>
      </c>
      <c r="G21" s="507">
        <f t="shared" si="0"/>
        <v>3635280</v>
      </c>
      <c r="H21" s="508">
        <v>34982</v>
      </c>
      <c r="I21" s="508">
        <f t="shared" si="2"/>
        <v>3740280</v>
      </c>
      <c r="J21" s="509">
        <v>3590280</v>
      </c>
      <c r="K21" s="510">
        <v>3</v>
      </c>
      <c r="L21" s="511" t="s">
        <v>745</v>
      </c>
      <c r="M21" s="512" t="s">
        <v>28</v>
      </c>
      <c r="N21" s="494"/>
      <c r="O21" s="494"/>
      <c r="P21" s="494"/>
      <c r="Q21" s="494"/>
    </row>
    <row r="22" spans="1:17" s="134" customFormat="1" ht="38.25" x14ac:dyDescent="0.2">
      <c r="A22" s="502">
        <v>20</v>
      </c>
      <c r="B22" s="503" t="s">
        <v>149</v>
      </c>
      <c r="C22" s="504">
        <v>108.73</v>
      </c>
      <c r="D22" s="505">
        <v>34000</v>
      </c>
      <c r="E22" s="504">
        <v>0.35</v>
      </c>
      <c r="F22" s="506">
        <v>105000</v>
      </c>
      <c r="G22" s="507">
        <f t="shared" si="0"/>
        <v>3696820</v>
      </c>
      <c r="H22" s="508">
        <v>34966</v>
      </c>
      <c r="I22" s="508">
        <f t="shared" si="2"/>
        <v>3801820</v>
      </c>
      <c r="J22" s="509">
        <v>3651820</v>
      </c>
      <c r="K22" s="510">
        <v>3</v>
      </c>
      <c r="L22" s="511" t="s">
        <v>745</v>
      </c>
      <c r="M22" s="512" t="s">
        <v>28</v>
      </c>
      <c r="N22" s="494"/>
      <c r="O22" s="494"/>
      <c r="P22" s="494"/>
      <c r="Q22" s="494"/>
    </row>
    <row r="23" spans="1:17" s="134" customFormat="1" ht="38.25" x14ac:dyDescent="0.2">
      <c r="A23" s="502">
        <v>21</v>
      </c>
      <c r="B23" s="503" t="s">
        <v>145</v>
      </c>
      <c r="C23" s="504">
        <v>107.91</v>
      </c>
      <c r="D23" s="505">
        <v>34000</v>
      </c>
      <c r="E23" s="504">
        <v>1.02</v>
      </c>
      <c r="F23" s="506">
        <v>204000</v>
      </c>
      <c r="G23" s="507">
        <f t="shared" si="0"/>
        <v>3668940</v>
      </c>
      <c r="H23" s="508">
        <v>35890</v>
      </c>
      <c r="I23" s="508">
        <f t="shared" si="2"/>
        <v>3872940</v>
      </c>
      <c r="J23" s="509">
        <v>3722940</v>
      </c>
      <c r="K23" s="510">
        <v>3</v>
      </c>
      <c r="L23" s="511" t="s">
        <v>745</v>
      </c>
      <c r="M23" s="512" t="s">
        <v>28</v>
      </c>
      <c r="N23" s="494"/>
      <c r="O23" s="494"/>
      <c r="P23" s="494"/>
      <c r="Q23" s="494"/>
    </row>
    <row r="24" spans="1:17" s="134" customFormat="1" ht="38.25" x14ac:dyDescent="0.2">
      <c r="A24" s="502">
        <v>22</v>
      </c>
      <c r="B24" s="503" t="s">
        <v>137</v>
      </c>
      <c r="C24" s="504">
        <v>105.83</v>
      </c>
      <c r="D24" s="505">
        <v>34000</v>
      </c>
      <c r="E24" s="504">
        <v>1.18</v>
      </c>
      <c r="F24" s="506">
        <v>236000</v>
      </c>
      <c r="G24" s="507">
        <f t="shared" si="0"/>
        <v>3598220</v>
      </c>
      <c r="H24" s="508">
        <v>36230</v>
      </c>
      <c r="I24" s="508">
        <f t="shared" si="2"/>
        <v>3834220</v>
      </c>
      <c r="J24" s="509">
        <v>3684220</v>
      </c>
      <c r="K24" s="510">
        <v>3</v>
      </c>
      <c r="L24" s="511" t="s">
        <v>745</v>
      </c>
      <c r="M24" s="512" t="s">
        <v>28</v>
      </c>
      <c r="N24" s="494"/>
      <c r="O24" s="494"/>
      <c r="P24" s="494"/>
      <c r="Q24" s="494"/>
    </row>
    <row r="25" spans="1:17" s="134" customFormat="1" ht="38.25" x14ac:dyDescent="0.2">
      <c r="A25" s="502">
        <v>23</v>
      </c>
      <c r="B25" s="503" t="s">
        <v>138</v>
      </c>
      <c r="C25" s="504">
        <v>105.83</v>
      </c>
      <c r="D25" s="505">
        <v>34000</v>
      </c>
      <c r="E25" s="504">
        <v>1.26</v>
      </c>
      <c r="F25" s="506">
        <v>252000</v>
      </c>
      <c r="G25" s="507">
        <f t="shared" si="0"/>
        <v>3598220</v>
      </c>
      <c r="H25" s="508">
        <v>36381</v>
      </c>
      <c r="I25" s="508">
        <f t="shared" si="2"/>
        <v>3850220</v>
      </c>
      <c r="J25" s="509">
        <v>3700220</v>
      </c>
      <c r="K25" s="510">
        <v>3</v>
      </c>
      <c r="L25" s="511" t="s">
        <v>745</v>
      </c>
      <c r="M25" s="512" t="s">
        <v>28</v>
      </c>
      <c r="N25" s="494"/>
      <c r="O25" s="494"/>
      <c r="P25" s="494"/>
      <c r="Q25" s="494"/>
    </row>
    <row r="26" spans="1:17" s="134" customFormat="1" ht="38.25" x14ac:dyDescent="0.2">
      <c r="A26" s="502">
        <v>24</v>
      </c>
      <c r="B26" s="503" t="s">
        <v>139</v>
      </c>
      <c r="C26" s="504">
        <v>106.65</v>
      </c>
      <c r="D26" s="505">
        <v>34000</v>
      </c>
      <c r="E26" s="504">
        <v>1.44</v>
      </c>
      <c r="F26" s="506">
        <v>288000</v>
      </c>
      <c r="G26" s="507">
        <f t="shared" si="0"/>
        <v>3626100</v>
      </c>
      <c r="H26" s="508">
        <v>36700</v>
      </c>
      <c r="I26" s="508">
        <f t="shared" si="2"/>
        <v>3914100</v>
      </c>
      <c r="J26" s="509">
        <v>3764100</v>
      </c>
      <c r="K26" s="510">
        <v>3</v>
      </c>
      <c r="L26" s="511" t="s">
        <v>745</v>
      </c>
      <c r="M26" s="512" t="s">
        <v>28</v>
      </c>
      <c r="N26" s="494"/>
      <c r="O26" s="494"/>
      <c r="P26" s="494"/>
      <c r="Q26" s="494"/>
    </row>
    <row r="27" spans="1:17" s="134" customFormat="1" ht="38.25" x14ac:dyDescent="0.2">
      <c r="A27" s="502">
        <v>25</v>
      </c>
      <c r="B27" s="503" t="s">
        <v>143</v>
      </c>
      <c r="C27" s="504">
        <v>106.65</v>
      </c>
      <c r="D27" s="505">
        <v>34000</v>
      </c>
      <c r="E27" s="504">
        <v>1.45</v>
      </c>
      <c r="F27" s="506">
        <v>290000</v>
      </c>
      <c r="G27" s="507">
        <f t="shared" si="0"/>
        <v>3626100</v>
      </c>
      <c r="H27" s="508">
        <v>36719</v>
      </c>
      <c r="I27" s="508">
        <f t="shared" si="2"/>
        <v>3916100</v>
      </c>
      <c r="J27" s="509">
        <v>3766100</v>
      </c>
      <c r="K27" s="510">
        <v>3</v>
      </c>
      <c r="L27" s="511" t="s">
        <v>745</v>
      </c>
      <c r="M27" s="512" t="s">
        <v>28</v>
      </c>
      <c r="N27" s="494"/>
      <c r="O27" s="494"/>
      <c r="P27" s="494"/>
      <c r="Q27" s="494"/>
    </row>
    <row r="28" spans="1:17" s="134" customFormat="1" ht="38.25" x14ac:dyDescent="0.2">
      <c r="A28" s="502">
        <v>26</v>
      </c>
      <c r="B28" s="503" t="s">
        <v>142</v>
      </c>
      <c r="C28" s="504">
        <v>107.11</v>
      </c>
      <c r="D28" s="505">
        <v>34000</v>
      </c>
      <c r="E28" s="504">
        <v>1.71</v>
      </c>
      <c r="F28" s="506">
        <v>342000</v>
      </c>
      <c r="G28" s="507">
        <f t="shared" si="0"/>
        <v>3641740</v>
      </c>
      <c r="H28" s="508">
        <v>37193</v>
      </c>
      <c r="I28" s="508">
        <f t="shared" si="2"/>
        <v>3983740</v>
      </c>
      <c r="J28" s="509">
        <v>3833740</v>
      </c>
      <c r="K28" s="510">
        <v>3</v>
      </c>
      <c r="L28" s="514" t="s">
        <v>745</v>
      </c>
      <c r="M28" s="512" t="s">
        <v>28</v>
      </c>
      <c r="N28" s="494"/>
      <c r="O28" s="494"/>
      <c r="P28" s="494"/>
      <c r="Q28" s="494"/>
    </row>
    <row r="29" spans="1:17" s="501" customFormat="1" x14ac:dyDescent="0.25">
      <c r="A29" s="1919" t="s">
        <v>1065</v>
      </c>
      <c r="B29" s="1919"/>
      <c r="C29" s="495">
        <f>SUM(C3:C28)</f>
        <v>2783.6600000000003</v>
      </c>
      <c r="D29" s="495"/>
      <c r="E29" s="495"/>
      <c r="F29" s="72"/>
      <c r="G29" s="497"/>
      <c r="H29" s="462"/>
      <c r="I29" s="462">
        <f>SUM(I3:I28)</f>
        <v>97566440</v>
      </c>
      <c r="J29" s="515">
        <f>SUM(J3:J28)</f>
        <v>93666440</v>
      </c>
      <c r="K29" s="516"/>
      <c r="L29" s="517"/>
      <c r="M29" s="518"/>
      <c r="N29" s="518"/>
      <c r="O29" s="518"/>
      <c r="P29" s="518"/>
      <c r="Q29" s="518"/>
    </row>
  </sheetData>
  <autoFilter ref="A2:Q2"/>
  <mergeCells count="2">
    <mergeCell ref="A1:I1"/>
    <mergeCell ref="A29:B2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5" zoomScaleNormal="75" workbookViewId="0">
      <selection activeCell="A2" sqref="A2:I2"/>
    </sheetView>
  </sheetViews>
  <sheetFormatPr defaultRowHeight="15" x14ac:dyDescent="0.25"/>
  <cols>
    <col min="1" max="1" width="6" customWidth="1"/>
    <col min="2" max="2" width="16.7109375" customWidth="1"/>
    <col min="3" max="3" width="11.140625" customWidth="1"/>
    <col min="4" max="4" width="13" customWidth="1"/>
    <col min="5" max="5" width="13.42578125" customWidth="1"/>
    <col min="7" max="7" width="13.7109375" customWidth="1"/>
    <col min="8" max="8" width="13.5703125" customWidth="1"/>
    <col min="9" max="9" width="16.42578125" customWidth="1"/>
  </cols>
  <sheetData>
    <row r="1" spans="1:9" ht="15.75" customHeight="1" x14ac:dyDescent="0.25"/>
    <row r="2" spans="1:9" ht="16.5" customHeight="1" x14ac:dyDescent="0.25">
      <c r="A2" s="1640" t="s">
        <v>1697</v>
      </c>
      <c r="B2" s="1640"/>
      <c r="C2" s="1640"/>
      <c r="D2" s="1640"/>
      <c r="E2" s="1640"/>
      <c r="F2" s="1640"/>
      <c r="G2" s="1640"/>
      <c r="H2" s="1640"/>
      <c r="I2" s="1640"/>
    </row>
    <row r="3" spans="1:9" ht="15.75" customHeight="1" x14ac:dyDescent="0.25">
      <c r="A3" s="1641" t="s">
        <v>2140</v>
      </c>
      <c r="B3" s="1641"/>
      <c r="C3" s="1641"/>
      <c r="D3" s="1641"/>
      <c r="E3" s="1641"/>
      <c r="F3" s="1641"/>
      <c r="G3" s="1641"/>
      <c r="H3" s="1641"/>
      <c r="I3" s="1641"/>
    </row>
    <row r="4" spans="1:9" ht="45.75" customHeight="1" x14ac:dyDescent="0.25">
      <c r="A4" s="1920" t="s">
        <v>0</v>
      </c>
      <c r="B4" s="1921" t="s">
        <v>1068</v>
      </c>
      <c r="C4" s="1921" t="s">
        <v>1491</v>
      </c>
      <c r="D4" s="1921" t="s">
        <v>2141</v>
      </c>
      <c r="E4" s="1921" t="s">
        <v>1363</v>
      </c>
      <c r="F4" s="1639" t="s">
        <v>112</v>
      </c>
      <c r="G4" s="1927" t="s">
        <v>179</v>
      </c>
      <c r="H4" s="1926" t="s">
        <v>2142</v>
      </c>
      <c r="I4" s="1926" t="s">
        <v>2143</v>
      </c>
    </row>
    <row r="5" spans="1:9" ht="15" customHeight="1" x14ac:dyDescent="0.25">
      <c r="A5" s="1920"/>
      <c r="B5" s="1921"/>
      <c r="C5" s="1921"/>
      <c r="D5" s="1921"/>
      <c r="E5" s="1921"/>
      <c r="F5" s="1639"/>
      <c r="G5" s="1927"/>
      <c r="H5" s="1926"/>
      <c r="I5" s="1926"/>
    </row>
    <row r="6" spans="1:9" ht="56.25" customHeight="1" x14ac:dyDescent="0.25">
      <c r="A6" s="1578">
        <v>1</v>
      </c>
      <c r="B6" s="1579" t="s">
        <v>1493</v>
      </c>
      <c r="C6" s="1579" t="s">
        <v>1698</v>
      </c>
      <c r="D6" s="1579"/>
      <c r="E6" s="1454" t="s">
        <v>339</v>
      </c>
      <c r="F6" s="1126" t="s">
        <v>1699</v>
      </c>
      <c r="G6" s="920">
        <v>155.1</v>
      </c>
      <c r="H6" s="1581">
        <v>45000</v>
      </c>
      <c r="I6" s="1581">
        <f>G6*H6</f>
        <v>6979500</v>
      </c>
    </row>
    <row r="7" spans="1:9" ht="47.25" customHeight="1" x14ac:dyDescent="0.25">
      <c r="A7" s="1578">
        <v>2</v>
      </c>
      <c r="B7" s="1579" t="s">
        <v>1493</v>
      </c>
      <c r="C7" s="1579" t="s">
        <v>1700</v>
      </c>
      <c r="D7" s="1579"/>
      <c r="E7" s="1454" t="s">
        <v>339</v>
      </c>
      <c r="F7" s="1126">
        <v>1</v>
      </c>
      <c r="G7" s="920">
        <v>392</v>
      </c>
      <c r="H7" s="1581">
        <v>55000</v>
      </c>
      <c r="I7" s="1581">
        <f>G7*H7</f>
        <v>21560000</v>
      </c>
    </row>
    <row r="8" spans="1:9" ht="15.75" x14ac:dyDescent="0.25">
      <c r="A8" s="1922"/>
      <c r="B8" s="1923"/>
      <c r="C8" s="1923"/>
      <c r="D8" s="1923"/>
      <c r="E8" s="1923"/>
      <c r="F8" s="1923"/>
      <c r="G8" s="1923"/>
      <c r="H8" s="1923"/>
      <c r="I8" s="1923"/>
    </row>
    <row r="9" spans="1:9" ht="37.5" customHeight="1" x14ac:dyDescent="0.25">
      <c r="A9" s="1578">
        <v>3</v>
      </c>
      <c r="B9" s="1579" t="s">
        <v>1493</v>
      </c>
      <c r="C9" s="1579" t="s">
        <v>1701</v>
      </c>
      <c r="D9" s="1579" t="s">
        <v>1646</v>
      </c>
      <c r="E9" s="1454" t="s">
        <v>339</v>
      </c>
      <c r="F9" s="1126">
        <v>2</v>
      </c>
      <c r="G9" s="920">
        <v>234.8</v>
      </c>
      <c r="H9" s="1580"/>
      <c r="I9" s="1581"/>
    </row>
    <row r="10" spans="1:9" ht="15.75" x14ac:dyDescent="0.25">
      <c r="A10" s="1924"/>
      <c r="B10" s="1925"/>
      <c r="C10" s="1925"/>
      <c r="D10" s="1925"/>
      <c r="E10" s="1925"/>
      <c r="F10" s="1925"/>
      <c r="G10" s="1925"/>
      <c r="H10" s="1925"/>
      <c r="I10" s="1925"/>
    </row>
    <row r="11" spans="1:9" ht="15.75" x14ac:dyDescent="0.25">
      <c r="A11" s="1578" t="s">
        <v>2144</v>
      </c>
      <c r="B11" s="1579" t="s">
        <v>2145</v>
      </c>
      <c r="C11" s="1578"/>
      <c r="D11" s="1582">
        <v>1</v>
      </c>
      <c r="E11" s="1454" t="s">
        <v>339</v>
      </c>
      <c r="F11" s="1582">
        <v>2</v>
      </c>
      <c r="G11" s="1583">
        <v>26.3</v>
      </c>
      <c r="H11" s="1584">
        <v>55000</v>
      </c>
      <c r="I11" s="1584">
        <f t="shared" ref="I11:I20" si="0">G11*H11</f>
        <v>1446500</v>
      </c>
    </row>
    <row r="12" spans="1:9" ht="15.75" x14ac:dyDescent="0.25">
      <c r="A12" s="1578" t="s">
        <v>2146</v>
      </c>
      <c r="B12" s="1579" t="s">
        <v>2145</v>
      </c>
      <c r="C12" s="1578"/>
      <c r="D12" s="1582">
        <v>2</v>
      </c>
      <c r="E12" s="1454" t="s">
        <v>339</v>
      </c>
      <c r="F12" s="1582">
        <v>2</v>
      </c>
      <c r="G12" s="1583">
        <v>19</v>
      </c>
      <c r="H12" s="1584">
        <v>55000</v>
      </c>
      <c r="I12" s="1584">
        <f t="shared" si="0"/>
        <v>1045000</v>
      </c>
    </row>
    <row r="13" spans="1:9" ht="15.75" x14ac:dyDescent="0.25">
      <c r="A13" s="1578" t="s">
        <v>2147</v>
      </c>
      <c r="B13" s="1579" t="s">
        <v>2145</v>
      </c>
      <c r="C13" s="1578"/>
      <c r="D13" s="1582">
        <v>3</v>
      </c>
      <c r="E13" s="1454" t="s">
        <v>339</v>
      </c>
      <c r="F13" s="1582">
        <v>2</v>
      </c>
      <c r="G13" s="1583">
        <v>17.600000000000001</v>
      </c>
      <c r="H13" s="1584">
        <v>55000</v>
      </c>
      <c r="I13" s="1584">
        <f t="shared" si="0"/>
        <v>968000.00000000012</v>
      </c>
    </row>
    <row r="14" spans="1:9" ht="15.75" x14ac:dyDescent="0.25">
      <c r="A14" s="1578" t="s">
        <v>2148</v>
      </c>
      <c r="B14" s="1579" t="s">
        <v>2145</v>
      </c>
      <c r="C14" s="1578"/>
      <c r="D14" s="1582">
        <v>4</v>
      </c>
      <c r="E14" s="1454" t="s">
        <v>339</v>
      </c>
      <c r="F14" s="1582">
        <v>2</v>
      </c>
      <c r="G14" s="1583">
        <v>19</v>
      </c>
      <c r="H14" s="1584">
        <v>55000</v>
      </c>
      <c r="I14" s="1584">
        <f t="shared" si="0"/>
        <v>1045000</v>
      </c>
    </row>
    <row r="15" spans="1:9" ht="15.75" x14ac:dyDescent="0.25">
      <c r="A15" s="1578" t="s">
        <v>2149</v>
      </c>
      <c r="B15" s="1579" t="s">
        <v>2145</v>
      </c>
      <c r="C15" s="1578"/>
      <c r="D15" s="1582">
        <v>5</v>
      </c>
      <c r="E15" s="1454" t="s">
        <v>339</v>
      </c>
      <c r="F15" s="1582">
        <v>2</v>
      </c>
      <c r="G15" s="1583">
        <v>15.8</v>
      </c>
      <c r="H15" s="1584">
        <v>55000</v>
      </c>
      <c r="I15" s="1584">
        <f t="shared" si="0"/>
        <v>869000</v>
      </c>
    </row>
    <row r="16" spans="1:9" ht="15.75" x14ac:dyDescent="0.25">
      <c r="A16" s="1578" t="s">
        <v>2150</v>
      </c>
      <c r="B16" s="1579" t="s">
        <v>2145</v>
      </c>
      <c r="C16" s="1578"/>
      <c r="D16" s="1582">
        <v>6</v>
      </c>
      <c r="E16" s="1454" t="s">
        <v>339</v>
      </c>
      <c r="F16" s="1582">
        <v>2</v>
      </c>
      <c r="G16" s="1583">
        <v>16</v>
      </c>
      <c r="H16" s="1584">
        <v>55000</v>
      </c>
      <c r="I16" s="1584">
        <f t="shared" si="0"/>
        <v>880000</v>
      </c>
    </row>
    <row r="17" spans="1:9" ht="15.75" x14ac:dyDescent="0.25">
      <c r="A17" s="1578" t="s">
        <v>2151</v>
      </c>
      <c r="B17" s="1579" t="s">
        <v>2145</v>
      </c>
      <c r="C17" s="1579"/>
      <c r="D17" s="1579">
        <v>7</v>
      </c>
      <c r="E17" s="1454" t="s">
        <v>339</v>
      </c>
      <c r="F17" s="1582">
        <v>2</v>
      </c>
      <c r="G17" s="1585">
        <v>9.6</v>
      </c>
      <c r="H17" s="1584">
        <v>60000</v>
      </c>
      <c r="I17" s="1584">
        <f t="shared" si="0"/>
        <v>576000</v>
      </c>
    </row>
    <row r="18" spans="1:9" ht="15.75" x14ac:dyDescent="0.25">
      <c r="A18" s="1578" t="s">
        <v>2152</v>
      </c>
      <c r="B18" s="1579" t="s">
        <v>2145</v>
      </c>
      <c r="C18" s="1579"/>
      <c r="D18" s="1579">
        <v>8</v>
      </c>
      <c r="E18" s="1454" t="s">
        <v>339</v>
      </c>
      <c r="F18" s="1582">
        <v>2</v>
      </c>
      <c r="G18" s="1585">
        <v>17.2</v>
      </c>
      <c r="H18" s="1584">
        <v>55000</v>
      </c>
      <c r="I18" s="1584">
        <f t="shared" si="0"/>
        <v>946000</v>
      </c>
    </row>
    <row r="19" spans="1:9" ht="15.75" x14ac:dyDescent="0.25">
      <c r="A19" s="1578" t="s">
        <v>2153</v>
      </c>
      <c r="B19" s="1579" t="s">
        <v>2145</v>
      </c>
      <c r="C19" s="1579"/>
      <c r="D19" s="1579">
        <v>9</v>
      </c>
      <c r="E19" s="1454" t="s">
        <v>339</v>
      </c>
      <c r="F19" s="1582">
        <v>2</v>
      </c>
      <c r="G19" s="1585">
        <v>4.5</v>
      </c>
      <c r="H19" s="1584">
        <v>55000</v>
      </c>
      <c r="I19" s="1584">
        <f t="shared" si="0"/>
        <v>247500</v>
      </c>
    </row>
    <row r="20" spans="1:9" ht="15.75" x14ac:dyDescent="0.25">
      <c r="A20" s="1578" t="s">
        <v>1338</v>
      </c>
      <c r="B20" s="1579" t="s">
        <v>2145</v>
      </c>
      <c r="C20" s="1579"/>
      <c r="D20" s="1579">
        <v>10</v>
      </c>
      <c r="E20" s="1454" t="s">
        <v>339</v>
      </c>
      <c r="F20" s="1582">
        <v>2</v>
      </c>
      <c r="G20" s="1585">
        <v>7.7</v>
      </c>
      <c r="H20" s="1584">
        <v>55000</v>
      </c>
      <c r="I20" s="1584">
        <f t="shared" si="0"/>
        <v>423500</v>
      </c>
    </row>
  </sheetData>
  <mergeCells count="13">
    <mergeCell ref="A8:I8"/>
    <mergeCell ref="A10:I10"/>
    <mergeCell ref="H4:H5"/>
    <mergeCell ref="I4:I5"/>
    <mergeCell ref="D4:D5"/>
    <mergeCell ref="E4:E5"/>
    <mergeCell ref="F4:F5"/>
    <mergeCell ref="G4:G5"/>
    <mergeCell ref="A2:I2"/>
    <mergeCell ref="A3:I3"/>
    <mergeCell ref="A4:A5"/>
    <mergeCell ref="B4:B5"/>
    <mergeCell ref="C4:C5"/>
  </mergeCells>
  <phoneticPr fontId="44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workbookViewId="0">
      <selection activeCell="A2" sqref="A2:F2"/>
    </sheetView>
  </sheetViews>
  <sheetFormatPr defaultRowHeight="15" x14ac:dyDescent="0.25"/>
  <cols>
    <col min="1" max="1" width="4.7109375" customWidth="1"/>
    <col min="2" max="2" width="13.42578125" customWidth="1"/>
    <col min="4" max="4" width="15.28515625" customWidth="1"/>
    <col min="5" max="5" width="17.7109375" customWidth="1"/>
    <col min="6" max="6" width="90.28515625" style="73" customWidth="1"/>
  </cols>
  <sheetData>
    <row r="2" spans="1:6" x14ac:dyDescent="0.25">
      <c r="A2" s="1930" t="s">
        <v>2034</v>
      </c>
      <c r="B2" s="1930"/>
      <c r="C2" s="1930"/>
      <c r="D2" s="1930"/>
      <c r="E2" s="1930"/>
      <c r="F2" s="1931"/>
    </row>
    <row r="3" spans="1:6" s="18" customFormat="1" ht="60" x14ac:dyDescent="0.25">
      <c r="A3" s="1008" t="s">
        <v>0</v>
      </c>
      <c r="B3" s="1008" t="s">
        <v>1595</v>
      </c>
      <c r="C3" s="1008" t="s">
        <v>1596</v>
      </c>
      <c r="D3" s="1008" t="s">
        <v>1597</v>
      </c>
      <c r="E3" s="1008" t="s">
        <v>1702</v>
      </c>
      <c r="F3" s="1008" t="s">
        <v>1598</v>
      </c>
    </row>
    <row r="4" spans="1:6" ht="45.75" hidden="1" customHeight="1" x14ac:dyDescent="0.25">
      <c r="A4" s="1933">
        <v>5</v>
      </c>
      <c r="B4" s="1933" t="s">
        <v>787</v>
      </c>
      <c r="C4" s="1933">
        <v>7</v>
      </c>
      <c r="D4" s="860">
        <v>200.4</v>
      </c>
      <c r="E4" s="1932">
        <v>12950000</v>
      </c>
      <c r="F4" s="1929" t="s">
        <v>1557</v>
      </c>
    </row>
    <row r="5" spans="1:6" ht="42.75" hidden="1" customHeight="1" x14ac:dyDescent="0.25">
      <c r="A5" s="1933"/>
      <c r="B5" s="1933"/>
      <c r="C5" s="1933"/>
      <c r="D5" s="860">
        <v>11.83</v>
      </c>
      <c r="E5" s="1932"/>
      <c r="F5" s="1929"/>
    </row>
    <row r="6" spans="1:6" ht="54" customHeight="1" x14ac:dyDescent="0.25">
      <c r="A6" s="1934">
        <v>9</v>
      </c>
      <c r="B6" s="1933" t="s">
        <v>777</v>
      </c>
      <c r="C6" s="1933">
        <v>5</v>
      </c>
      <c r="D6" s="860">
        <v>177.7</v>
      </c>
      <c r="E6" s="1928">
        <v>11100000</v>
      </c>
      <c r="F6" s="1929" t="s">
        <v>1561</v>
      </c>
    </row>
    <row r="7" spans="1:6" ht="57.75" customHeight="1" x14ac:dyDescent="0.25">
      <c r="A7" s="1934"/>
      <c r="B7" s="1933"/>
      <c r="C7" s="1933"/>
      <c r="D7" s="860">
        <v>11.54</v>
      </c>
      <c r="E7" s="1928"/>
      <c r="F7" s="1929"/>
    </row>
    <row r="8" spans="1:6" ht="44.25" customHeight="1" x14ac:dyDescent="0.25">
      <c r="A8" s="1933">
        <v>10</v>
      </c>
      <c r="B8" s="1933" t="s">
        <v>773</v>
      </c>
      <c r="C8" s="1933">
        <v>3</v>
      </c>
      <c r="D8" s="860">
        <v>90</v>
      </c>
      <c r="E8" s="1928">
        <v>7150000</v>
      </c>
      <c r="F8" s="1929" t="s">
        <v>1562</v>
      </c>
    </row>
    <row r="9" spans="1:6" ht="61.5" customHeight="1" x14ac:dyDescent="0.25">
      <c r="A9" s="1933"/>
      <c r="B9" s="1933"/>
      <c r="C9" s="1933"/>
      <c r="D9" s="860">
        <v>11</v>
      </c>
      <c r="E9" s="1928"/>
      <c r="F9" s="1929"/>
    </row>
    <row r="10" spans="1:6" x14ac:dyDescent="0.25">
      <c r="A10" s="1935">
        <v>11</v>
      </c>
      <c r="B10" s="1935" t="s">
        <v>773</v>
      </c>
      <c r="C10" s="1935">
        <v>8</v>
      </c>
      <c r="D10" s="1527">
        <v>262.39999999999998</v>
      </c>
      <c r="E10" s="1937">
        <v>15000000</v>
      </c>
      <c r="F10" s="1761" t="s">
        <v>2050</v>
      </c>
    </row>
    <row r="11" spans="1:6" x14ac:dyDescent="0.25">
      <c r="A11" s="1936"/>
      <c r="B11" s="1936"/>
      <c r="C11" s="1936"/>
      <c r="D11" s="1527">
        <v>16.149999999999999</v>
      </c>
      <c r="E11" s="1936"/>
      <c r="F11" s="1760"/>
    </row>
  </sheetData>
  <mergeCells count="21">
    <mergeCell ref="A10:A11"/>
    <mergeCell ref="B10:B11"/>
    <mergeCell ref="C10:C11"/>
    <mergeCell ref="E10:E11"/>
    <mergeCell ref="F10:F11"/>
    <mergeCell ref="E8:E9"/>
    <mergeCell ref="F8:F9"/>
    <mergeCell ref="A2:F2"/>
    <mergeCell ref="E6:E7"/>
    <mergeCell ref="F6:F7"/>
    <mergeCell ref="F4:F5"/>
    <mergeCell ref="E4:E5"/>
    <mergeCell ref="B4:B5"/>
    <mergeCell ref="C4:C5"/>
    <mergeCell ref="A4:A5"/>
    <mergeCell ref="A6:A7"/>
    <mergeCell ref="A8:A9"/>
    <mergeCell ref="B6:B7"/>
    <mergeCell ref="C6:C7"/>
    <mergeCell ref="B8:B9"/>
    <mergeCell ref="C8:C9"/>
  </mergeCells>
  <pageMargins left="0" right="0" top="0" bottom="0" header="0" footer="0"/>
  <pageSetup paperSize="9" scale="6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B3" sqref="B3"/>
    </sheetView>
  </sheetViews>
  <sheetFormatPr defaultRowHeight="15" x14ac:dyDescent="0.25"/>
  <cols>
    <col min="1" max="1" width="4.7109375" style="65" bestFit="1" customWidth="1"/>
    <col min="2" max="2" width="12.140625" style="65" customWidth="1"/>
    <col min="3" max="3" width="15" style="65" bestFit="1" customWidth="1"/>
    <col min="4" max="4" width="18" style="65" customWidth="1"/>
    <col min="5" max="5" width="13.42578125" style="65" bestFit="1" customWidth="1"/>
    <col min="6" max="6" width="17.42578125" style="65" customWidth="1"/>
    <col min="7" max="7" width="9.5703125" bestFit="1" customWidth="1"/>
    <col min="8" max="8" width="14.7109375" style="65" customWidth="1"/>
    <col min="9" max="9" width="10.5703125" customWidth="1"/>
    <col min="10" max="10" width="12.85546875" customWidth="1"/>
    <col min="11" max="11" width="17.140625" hidden="1" customWidth="1"/>
    <col min="12" max="12" width="90.140625" customWidth="1"/>
    <col min="14" max="14" width="17.140625" style="797" customWidth="1"/>
  </cols>
  <sheetData>
    <row r="1" spans="1:14" x14ac:dyDescent="0.25">
      <c r="A1" s="1040"/>
      <c r="B1" s="1040"/>
      <c r="C1" s="1040"/>
      <c r="D1" s="1040"/>
      <c r="E1" s="1040"/>
      <c r="F1" s="1040"/>
      <c r="G1" s="1039"/>
      <c r="H1" s="1040"/>
      <c r="I1" s="1039"/>
      <c r="J1" s="1039"/>
      <c r="K1" s="1039"/>
      <c r="L1" s="1039"/>
    </row>
    <row r="2" spans="1:14" x14ac:dyDescent="0.25">
      <c r="A2" s="1420" t="s">
        <v>1600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</row>
    <row r="3" spans="1:14" s="1055" customFormat="1" ht="105" x14ac:dyDescent="0.25">
      <c r="A3" s="861" t="s">
        <v>1601</v>
      </c>
      <c r="B3" s="861" t="s">
        <v>108</v>
      </c>
      <c r="C3" s="861" t="s">
        <v>1602</v>
      </c>
      <c r="D3" s="861" t="s">
        <v>1740</v>
      </c>
      <c r="E3" s="861" t="s">
        <v>1739</v>
      </c>
      <c r="F3" s="861" t="s">
        <v>1741</v>
      </c>
      <c r="G3" s="1064" t="s">
        <v>1753</v>
      </c>
      <c r="H3" s="861" t="s">
        <v>1742</v>
      </c>
      <c r="I3" s="1064" t="s">
        <v>1743</v>
      </c>
      <c r="J3" s="1064" t="s">
        <v>1744</v>
      </c>
      <c r="K3" s="1064" t="s">
        <v>1745</v>
      </c>
      <c r="L3" s="1054"/>
      <c r="N3" s="1418"/>
    </row>
    <row r="4" spans="1:14" hidden="1" x14ac:dyDescent="0.25">
      <c r="A4" s="860">
        <v>1</v>
      </c>
      <c r="B4" s="860" t="s">
        <v>1603</v>
      </c>
      <c r="C4" s="860" t="s">
        <v>1604</v>
      </c>
      <c r="D4" s="860">
        <v>106.1</v>
      </c>
      <c r="E4" s="1056">
        <v>62800</v>
      </c>
      <c r="F4" s="1056">
        <f>D4*E4</f>
        <v>6663080</v>
      </c>
      <c r="G4" s="1065">
        <v>67500</v>
      </c>
      <c r="H4" s="1056">
        <f>D4*G4</f>
        <v>7161750</v>
      </c>
      <c r="I4" s="1007">
        <v>2.52</v>
      </c>
      <c r="J4" s="1057">
        <v>50500</v>
      </c>
      <c r="K4" s="1057">
        <v>5220500</v>
      </c>
      <c r="L4" s="1007"/>
    </row>
    <row r="5" spans="1:14" hidden="1" x14ac:dyDescent="0.25">
      <c r="A5" s="1500">
        <v>2</v>
      </c>
      <c r="B5" s="1500">
        <v>2</v>
      </c>
      <c r="C5" s="1500" t="s">
        <v>1604</v>
      </c>
      <c r="D5" s="1500">
        <v>106.7</v>
      </c>
      <c r="E5" s="1056">
        <v>58800</v>
      </c>
      <c r="F5" s="1056">
        <f t="shared" ref="F5" si="0">D5*E5</f>
        <v>6273960</v>
      </c>
      <c r="G5" s="1065">
        <v>63500</v>
      </c>
      <c r="H5" s="1056">
        <f>D5*G5</f>
        <v>6775450</v>
      </c>
      <c r="I5" s="1111">
        <v>1.71</v>
      </c>
      <c r="J5" s="1057">
        <v>50000</v>
      </c>
      <c r="K5" s="1057"/>
      <c r="L5" s="1111"/>
    </row>
    <row r="6" spans="1:14" x14ac:dyDescent="0.25">
      <c r="A6" s="860">
        <v>3</v>
      </c>
      <c r="B6" s="860">
        <v>3</v>
      </c>
      <c r="C6" s="860" t="s">
        <v>1605</v>
      </c>
      <c r="D6" s="860">
        <v>107.1</v>
      </c>
      <c r="E6" s="1056">
        <v>58800</v>
      </c>
      <c r="F6" s="1056">
        <f t="shared" ref="F6:F19" si="1">D6*E6</f>
        <v>6297480</v>
      </c>
      <c r="G6" s="1065">
        <v>63500</v>
      </c>
      <c r="H6" s="1056">
        <f t="shared" ref="H6:H19" si="2">D6*G6</f>
        <v>6800850</v>
      </c>
      <c r="I6" s="1007">
        <v>1.59</v>
      </c>
      <c r="J6" s="1057">
        <v>50000</v>
      </c>
      <c r="K6" s="1057">
        <v>4728800</v>
      </c>
      <c r="L6" s="1007"/>
    </row>
    <row r="7" spans="1:14" x14ac:dyDescent="0.25">
      <c r="A7" s="860">
        <v>4</v>
      </c>
      <c r="B7" s="860">
        <v>4</v>
      </c>
      <c r="C7" s="860" t="s">
        <v>1605</v>
      </c>
      <c r="D7" s="860">
        <v>105</v>
      </c>
      <c r="E7" s="1056">
        <v>58800</v>
      </c>
      <c r="F7" s="1056">
        <f t="shared" si="1"/>
        <v>6174000</v>
      </c>
      <c r="G7" s="1065">
        <v>63500</v>
      </c>
      <c r="H7" s="1056">
        <f t="shared" si="2"/>
        <v>6667500</v>
      </c>
      <c r="I7" s="1007">
        <v>1.48</v>
      </c>
      <c r="J7" s="1057">
        <v>47500</v>
      </c>
      <c r="K7" s="1057">
        <v>4722100</v>
      </c>
      <c r="L7" s="1007"/>
    </row>
    <row r="8" spans="1:14" x14ac:dyDescent="0.25">
      <c r="A8" s="860">
        <v>5</v>
      </c>
      <c r="B8" s="860">
        <v>5</v>
      </c>
      <c r="C8" s="860" t="s">
        <v>1605</v>
      </c>
      <c r="D8" s="860">
        <v>105</v>
      </c>
      <c r="E8" s="1056">
        <v>58600</v>
      </c>
      <c r="F8" s="1056">
        <f t="shared" si="1"/>
        <v>6153000</v>
      </c>
      <c r="G8" s="1065">
        <v>63300</v>
      </c>
      <c r="H8" s="1056">
        <f t="shared" si="2"/>
        <v>6646500</v>
      </c>
      <c r="I8" s="1007">
        <v>1.37</v>
      </c>
      <c r="J8" s="1057">
        <v>47000</v>
      </c>
      <c r="K8" s="1057">
        <v>4721600</v>
      </c>
      <c r="L8" s="1007"/>
    </row>
    <row r="9" spans="1:14" x14ac:dyDescent="0.25">
      <c r="A9" s="860">
        <v>6</v>
      </c>
      <c r="B9" s="860">
        <v>6</v>
      </c>
      <c r="C9" s="860" t="s">
        <v>1605</v>
      </c>
      <c r="D9" s="860">
        <v>105</v>
      </c>
      <c r="E9" s="1056">
        <v>58600</v>
      </c>
      <c r="F9" s="1056">
        <f t="shared" si="1"/>
        <v>6153000</v>
      </c>
      <c r="G9" s="1065">
        <v>63300</v>
      </c>
      <c r="H9" s="1056">
        <f t="shared" si="2"/>
        <v>6646500</v>
      </c>
      <c r="I9" s="1007">
        <v>1.32</v>
      </c>
      <c r="J9" s="1057">
        <v>47000</v>
      </c>
      <c r="K9" s="1057">
        <v>4763600</v>
      </c>
      <c r="L9" s="1007"/>
    </row>
    <row r="10" spans="1:14" x14ac:dyDescent="0.25">
      <c r="A10" s="860">
        <v>7</v>
      </c>
      <c r="B10" s="860">
        <v>7</v>
      </c>
      <c r="C10" s="860" t="s">
        <v>1605</v>
      </c>
      <c r="D10" s="860">
        <v>105.4</v>
      </c>
      <c r="E10" s="1056">
        <v>58300</v>
      </c>
      <c r="F10" s="1056">
        <f t="shared" si="1"/>
        <v>6144820</v>
      </c>
      <c r="G10" s="1065">
        <v>63000</v>
      </c>
      <c r="H10" s="1056">
        <f t="shared" si="2"/>
        <v>6640200</v>
      </c>
      <c r="I10" s="1007">
        <v>1.22</v>
      </c>
      <c r="J10" s="1057">
        <v>46500</v>
      </c>
      <c r="K10" s="1057">
        <v>4679100</v>
      </c>
      <c r="L10" s="1007"/>
    </row>
    <row r="11" spans="1:14" x14ac:dyDescent="0.25">
      <c r="A11" s="860">
        <v>8</v>
      </c>
      <c r="B11" s="860">
        <v>8</v>
      </c>
      <c r="C11" s="860" t="s">
        <v>1605</v>
      </c>
      <c r="D11" s="860">
        <v>105.4</v>
      </c>
      <c r="E11" s="1056">
        <v>58300</v>
      </c>
      <c r="F11" s="1056">
        <f t="shared" si="1"/>
        <v>6144820</v>
      </c>
      <c r="G11" s="1065">
        <v>63000</v>
      </c>
      <c r="H11" s="1056">
        <f t="shared" si="2"/>
        <v>6640200</v>
      </c>
      <c r="I11" s="1007">
        <v>1.1599999999999999</v>
      </c>
      <c r="J11" s="1057">
        <v>48000</v>
      </c>
      <c r="K11" s="1057">
        <v>4722600</v>
      </c>
      <c r="L11" s="1007"/>
    </row>
    <row r="12" spans="1:14" x14ac:dyDescent="0.25">
      <c r="A12" s="860">
        <v>9</v>
      </c>
      <c r="B12" s="860">
        <v>9</v>
      </c>
      <c r="C12" s="860" t="s">
        <v>1606</v>
      </c>
      <c r="D12" s="860">
        <v>108.2</v>
      </c>
      <c r="E12" s="1056">
        <v>58600</v>
      </c>
      <c r="F12" s="1056">
        <f t="shared" si="1"/>
        <v>6340520</v>
      </c>
      <c r="G12" s="1065">
        <v>63300</v>
      </c>
      <c r="H12" s="1056">
        <f t="shared" si="2"/>
        <v>6849060</v>
      </c>
      <c r="I12" s="1007">
        <v>1.27</v>
      </c>
      <c r="J12" s="1057">
        <v>47500</v>
      </c>
      <c r="K12" s="1057">
        <v>4709500</v>
      </c>
      <c r="L12" s="1007"/>
    </row>
    <row r="13" spans="1:14" x14ac:dyDescent="0.25">
      <c r="A13" s="860">
        <v>10</v>
      </c>
      <c r="B13" s="860">
        <v>10</v>
      </c>
      <c r="C13" s="860" t="s">
        <v>1606</v>
      </c>
      <c r="D13" s="860">
        <v>105.7</v>
      </c>
      <c r="E13" s="1056">
        <v>58300</v>
      </c>
      <c r="F13" s="1056">
        <f t="shared" si="1"/>
        <v>6162310</v>
      </c>
      <c r="G13" s="1065">
        <v>63000</v>
      </c>
      <c r="H13" s="1056">
        <f t="shared" si="2"/>
        <v>6659100</v>
      </c>
      <c r="I13" s="1007">
        <v>1.17</v>
      </c>
      <c r="J13" s="1057">
        <v>47000</v>
      </c>
      <c r="K13" s="1057">
        <v>4675900</v>
      </c>
      <c r="L13" s="1007"/>
    </row>
    <row r="14" spans="1:14" x14ac:dyDescent="0.25">
      <c r="A14" s="860">
        <v>11</v>
      </c>
      <c r="B14" s="860">
        <v>11</v>
      </c>
      <c r="C14" s="860" t="s">
        <v>1606</v>
      </c>
      <c r="D14" s="860">
        <v>106.2</v>
      </c>
      <c r="E14" s="1056">
        <v>58300</v>
      </c>
      <c r="F14" s="1056">
        <f t="shared" si="1"/>
        <v>6191460</v>
      </c>
      <c r="G14" s="1065">
        <v>63000</v>
      </c>
      <c r="H14" s="1056">
        <f t="shared" si="2"/>
        <v>6690600</v>
      </c>
      <c r="I14" s="1007">
        <v>1.18</v>
      </c>
      <c r="J14" s="1057">
        <v>88500</v>
      </c>
      <c r="K14" s="1057">
        <v>4594400</v>
      </c>
      <c r="L14" s="1007"/>
    </row>
    <row r="15" spans="1:14" x14ac:dyDescent="0.25">
      <c r="A15" s="860">
        <v>12</v>
      </c>
      <c r="B15" s="1021" t="s">
        <v>1746</v>
      </c>
      <c r="C15" s="1021" t="s">
        <v>1606</v>
      </c>
      <c r="D15" s="1021">
        <v>105.9</v>
      </c>
      <c r="E15" s="1080">
        <v>58600</v>
      </c>
      <c r="F15" s="1056">
        <f t="shared" si="1"/>
        <v>6205740</v>
      </c>
      <c r="G15" s="1081">
        <v>63300</v>
      </c>
      <c r="H15" s="1056">
        <f t="shared" si="2"/>
        <v>6703470</v>
      </c>
      <c r="I15" s="1082">
        <v>1.26</v>
      </c>
      <c r="J15" s="1083">
        <v>93500</v>
      </c>
      <c r="K15" s="1083">
        <v>4599400</v>
      </c>
      <c r="L15" s="1082"/>
    </row>
    <row r="16" spans="1:14" x14ac:dyDescent="0.25">
      <c r="A16" s="860">
        <v>13</v>
      </c>
      <c r="B16" s="860">
        <v>13</v>
      </c>
      <c r="C16" s="860" t="s">
        <v>1606</v>
      </c>
      <c r="D16" s="860">
        <v>106.4</v>
      </c>
      <c r="E16" s="1056">
        <v>58800</v>
      </c>
      <c r="F16" s="1056">
        <f t="shared" si="1"/>
        <v>6256320</v>
      </c>
      <c r="G16" s="1065">
        <v>63500</v>
      </c>
      <c r="H16" s="1056">
        <f t="shared" si="2"/>
        <v>6756400</v>
      </c>
      <c r="I16" s="1007">
        <v>1.43</v>
      </c>
      <c r="J16" s="1057">
        <v>103000</v>
      </c>
      <c r="K16" s="1057">
        <v>4649900</v>
      </c>
      <c r="L16" s="1007"/>
    </row>
    <row r="17" spans="1:12" x14ac:dyDescent="0.25">
      <c r="A17" s="860">
        <v>14</v>
      </c>
      <c r="B17" s="860">
        <v>14</v>
      </c>
      <c r="C17" s="860" t="s">
        <v>1606</v>
      </c>
      <c r="D17" s="860">
        <v>108.3</v>
      </c>
      <c r="E17" s="1056">
        <v>58800</v>
      </c>
      <c r="F17" s="1056">
        <f t="shared" si="1"/>
        <v>6368040</v>
      </c>
      <c r="G17" s="1065">
        <v>63500</v>
      </c>
      <c r="H17" s="1056">
        <f t="shared" si="2"/>
        <v>6877050</v>
      </c>
      <c r="I17" s="1007">
        <v>1.72</v>
      </c>
      <c r="J17" s="1057">
        <v>119000</v>
      </c>
      <c r="K17" s="1057">
        <v>4670000</v>
      </c>
      <c r="L17" s="1007"/>
    </row>
    <row r="18" spans="1:12" hidden="1" x14ac:dyDescent="0.25">
      <c r="A18" s="860">
        <v>15</v>
      </c>
      <c r="B18" s="860">
        <v>15</v>
      </c>
      <c r="C18" s="860" t="s">
        <v>1607</v>
      </c>
      <c r="D18" s="860">
        <v>107.6</v>
      </c>
      <c r="E18" s="1056">
        <v>58800</v>
      </c>
      <c r="F18" s="1056">
        <f t="shared" si="1"/>
        <v>6326880</v>
      </c>
      <c r="G18" s="1065">
        <v>63500</v>
      </c>
      <c r="H18" s="1056">
        <f t="shared" si="2"/>
        <v>6832600</v>
      </c>
      <c r="I18" s="1007">
        <v>1.46</v>
      </c>
      <c r="J18" s="1057">
        <v>106000</v>
      </c>
      <c r="K18" s="1057">
        <v>4768000</v>
      </c>
      <c r="L18" s="1007"/>
    </row>
    <row r="19" spans="1:12" x14ac:dyDescent="0.25">
      <c r="A19" s="860">
        <v>16</v>
      </c>
      <c r="B19" s="860">
        <v>16</v>
      </c>
      <c r="C19" s="860" t="s">
        <v>1607</v>
      </c>
      <c r="D19" s="860">
        <v>106.8</v>
      </c>
      <c r="E19" s="1056">
        <v>58300</v>
      </c>
      <c r="F19" s="1056">
        <f t="shared" si="1"/>
        <v>6226440</v>
      </c>
      <c r="G19" s="1065">
        <v>63000</v>
      </c>
      <c r="H19" s="1056">
        <f t="shared" si="2"/>
        <v>6728400</v>
      </c>
      <c r="I19" s="1007">
        <v>1.02</v>
      </c>
      <c r="J19" s="1057">
        <v>82500</v>
      </c>
      <c r="K19" s="1057">
        <v>4782300</v>
      </c>
      <c r="L19" s="1007"/>
    </row>
    <row r="20" spans="1:12" hidden="1" x14ac:dyDescent="0.25">
      <c r="A20" s="1021">
        <v>17</v>
      </c>
      <c r="B20" s="1021">
        <v>17</v>
      </c>
      <c r="C20" s="1021" t="s">
        <v>1607</v>
      </c>
      <c r="D20" s="1021">
        <v>106.6</v>
      </c>
      <c r="E20" s="1080"/>
      <c r="F20" s="1080"/>
      <c r="G20" s="1081">
        <v>63000</v>
      </c>
      <c r="H20" s="1080">
        <f>D20*G20+350000</f>
        <v>7065800</v>
      </c>
      <c r="I20" s="1082">
        <v>1.38</v>
      </c>
      <c r="J20" s="1083">
        <v>69000</v>
      </c>
      <c r="K20" s="1083">
        <v>4726800</v>
      </c>
      <c r="L20" s="1082" t="s">
        <v>2033</v>
      </c>
    </row>
    <row r="21" spans="1:12" x14ac:dyDescent="0.25">
      <c r="A21" s="860">
        <v>18</v>
      </c>
      <c r="B21" s="860">
        <v>18</v>
      </c>
      <c r="C21" s="860" t="s">
        <v>1607</v>
      </c>
      <c r="D21" s="860">
        <v>107</v>
      </c>
      <c r="E21" s="1056">
        <v>57400</v>
      </c>
      <c r="F21" s="1056">
        <f>D21*E21</f>
        <v>6141800</v>
      </c>
      <c r="G21" s="1065">
        <v>62100</v>
      </c>
      <c r="H21" s="1056">
        <f>D21*G21</f>
        <v>6644700</v>
      </c>
      <c r="I21" s="1007">
        <v>0.55000000000000004</v>
      </c>
      <c r="J21" s="1057">
        <v>58500</v>
      </c>
      <c r="K21" s="1057">
        <v>4827200</v>
      </c>
      <c r="L21" s="1007"/>
    </row>
    <row r="22" spans="1:12" x14ac:dyDescent="0.25">
      <c r="A22" s="860">
        <v>19</v>
      </c>
      <c r="B22" s="860">
        <v>19</v>
      </c>
      <c r="C22" s="860" t="s">
        <v>1607</v>
      </c>
      <c r="D22" s="860">
        <v>106.6</v>
      </c>
      <c r="E22" s="1056">
        <v>57400</v>
      </c>
      <c r="F22" s="1056">
        <f t="shared" ref="F22:F29" si="3">D22*E22</f>
        <v>6118840</v>
      </c>
      <c r="G22" s="1065">
        <v>62100</v>
      </c>
      <c r="H22" s="1056">
        <f t="shared" ref="H22:H29" si="4">D22*G22</f>
        <v>6619860</v>
      </c>
      <c r="I22" s="1007">
        <v>0.48</v>
      </c>
      <c r="J22" s="1057">
        <v>51500</v>
      </c>
      <c r="K22" s="1057">
        <v>4906200</v>
      </c>
      <c r="L22" s="1007"/>
    </row>
    <row r="23" spans="1:12" x14ac:dyDescent="0.25">
      <c r="A23" s="860">
        <v>20</v>
      </c>
      <c r="B23" s="860">
        <v>20</v>
      </c>
      <c r="C23" s="860" t="s">
        <v>1607</v>
      </c>
      <c r="D23" s="860">
        <v>107.5</v>
      </c>
      <c r="E23" s="1056">
        <v>57400</v>
      </c>
      <c r="F23" s="1056">
        <f t="shared" si="3"/>
        <v>6170500</v>
      </c>
      <c r="G23" s="1065">
        <v>62100</v>
      </c>
      <c r="H23" s="1056">
        <f t="shared" si="4"/>
        <v>6675750</v>
      </c>
      <c r="I23" s="1007">
        <v>0.39</v>
      </c>
      <c r="J23" s="1057">
        <v>50500</v>
      </c>
      <c r="K23" s="1057">
        <v>4909500</v>
      </c>
      <c r="L23" s="1007"/>
    </row>
    <row r="24" spans="1:12" x14ac:dyDescent="0.25">
      <c r="A24" s="860">
        <v>21</v>
      </c>
      <c r="B24" s="860">
        <v>21</v>
      </c>
      <c r="C24" s="860" t="s">
        <v>1608</v>
      </c>
      <c r="D24" s="860">
        <v>106.6</v>
      </c>
      <c r="E24" s="1056">
        <v>57400</v>
      </c>
      <c r="F24" s="1056">
        <f t="shared" si="3"/>
        <v>6118840</v>
      </c>
      <c r="G24" s="1065">
        <v>62100</v>
      </c>
      <c r="H24" s="1056">
        <f t="shared" si="4"/>
        <v>6619860</v>
      </c>
      <c r="I24" s="1007">
        <v>0.33</v>
      </c>
      <c r="J24" s="1057">
        <v>50500</v>
      </c>
      <c r="K24" s="1057">
        <v>4840700</v>
      </c>
      <c r="L24" s="1007"/>
    </row>
    <row r="25" spans="1:12" x14ac:dyDescent="0.25">
      <c r="A25" s="860">
        <v>22</v>
      </c>
      <c r="B25" s="860">
        <v>22</v>
      </c>
      <c r="C25" s="860" t="s">
        <v>1608</v>
      </c>
      <c r="D25" s="860">
        <v>104.6</v>
      </c>
      <c r="E25" s="1056">
        <v>57400</v>
      </c>
      <c r="F25" s="1056">
        <f t="shared" si="3"/>
        <v>6004040</v>
      </c>
      <c r="G25" s="1065">
        <v>62100</v>
      </c>
      <c r="H25" s="1056">
        <f t="shared" si="4"/>
        <v>6495660</v>
      </c>
      <c r="I25" s="1007">
        <v>0.32</v>
      </c>
      <c r="J25" s="1057">
        <v>49000</v>
      </c>
      <c r="K25" s="1057">
        <v>5147500</v>
      </c>
      <c r="L25" s="1007"/>
    </row>
    <row r="26" spans="1:12" hidden="1" x14ac:dyDescent="0.25">
      <c r="A26" s="860">
        <v>23</v>
      </c>
      <c r="B26" s="860">
        <v>23</v>
      </c>
      <c r="C26" s="860" t="s">
        <v>1608</v>
      </c>
      <c r="D26" s="860">
        <v>104.6</v>
      </c>
      <c r="E26" s="1056">
        <v>57400</v>
      </c>
      <c r="F26" s="1056">
        <f t="shared" si="3"/>
        <v>6004040</v>
      </c>
      <c r="G26" s="1065">
        <v>62100</v>
      </c>
      <c r="H26" s="1056">
        <f t="shared" si="4"/>
        <v>6495660</v>
      </c>
      <c r="I26" s="1086">
        <v>0.32</v>
      </c>
      <c r="J26" s="1057">
        <v>49000</v>
      </c>
      <c r="K26" s="1057">
        <v>5057500</v>
      </c>
      <c r="L26" s="1007"/>
    </row>
    <row r="27" spans="1:12" x14ac:dyDescent="0.25">
      <c r="A27" s="860">
        <v>24</v>
      </c>
      <c r="B27" s="860">
        <v>24</v>
      </c>
      <c r="C27" s="860" t="s">
        <v>1608</v>
      </c>
      <c r="D27" s="860">
        <v>105.2</v>
      </c>
      <c r="E27" s="1056">
        <v>57400</v>
      </c>
      <c r="F27" s="1056">
        <f t="shared" si="3"/>
        <v>6038480</v>
      </c>
      <c r="G27" s="1065">
        <v>62100</v>
      </c>
      <c r="H27" s="1056">
        <f t="shared" si="4"/>
        <v>6532920</v>
      </c>
      <c r="I27" s="1086">
        <v>0.32</v>
      </c>
      <c r="J27" s="1057">
        <v>49000</v>
      </c>
      <c r="K27" s="1057">
        <v>5057500</v>
      </c>
      <c r="L27" s="1007"/>
    </row>
    <row r="28" spans="1:12" x14ac:dyDescent="0.25">
      <c r="A28" s="860">
        <v>25</v>
      </c>
      <c r="B28" s="860">
        <v>25</v>
      </c>
      <c r="C28" s="860" t="s">
        <v>1608</v>
      </c>
      <c r="D28" s="860">
        <v>105.1</v>
      </c>
      <c r="E28" s="1056">
        <v>57400</v>
      </c>
      <c r="F28" s="1056">
        <f t="shared" si="3"/>
        <v>6032740</v>
      </c>
      <c r="G28" s="1065">
        <v>62100</v>
      </c>
      <c r="H28" s="1056">
        <f t="shared" si="4"/>
        <v>6526710</v>
      </c>
      <c r="I28" s="1086">
        <v>0.32</v>
      </c>
      <c r="J28" s="1057">
        <v>49500</v>
      </c>
      <c r="K28" s="1057">
        <v>5058000</v>
      </c>
      <c r="L28" s="1007"/>
    </row>
    <row r="29" spans="1:12" x14ac:dyDescent="0.25">
      <c r="A29" s="860">
        <v>26</v>
      </c>
      <c r="B29" s="860" t="s">
        <v>1747</v>
      </c>
      <c r="C29" s="860" t="s">
        <v>1608</v>
      </c>
      <c r="D29" s="860">
        <v>105.2</v>
      </c>
      <c r="E29" s="1056">
        <v>62800</v>
      </c>
      <c r="F29" s="1056">
        <f t="shared" si="3"/>
        <v>6606560</v>
      </c>
      <c r="G29" s="1065">
        <v>67500</v>
      </c>
      <c r="H29" s="1056">
        <f t="shared" si="4"/>
        <v>7101000</v>
      </c>
      <c r="I29" s="1007">
        <v>1.9</v>
      </c>
      <c r="J29" s="1057">
        <v>41000</v>
      </c>
      <c r="K29" s="1057">
        <v>5272100</v>
      </c>
      <c r="L29" s="1007"/>
    </row>
    <row r="30" spans="1:12" x14ac:dyDescent="0.25">
      <c r="A30" s="860"/>
      <c r="B30" s="860"/>
      <c r="C30" s="860"/>
      <c r="D30" s="860">
        <v>2759.7999999999993</v>
      </c>
      <c r="E30" s="1056"/>
      <c r="F30" s="1056">
        <f>SUM(F4:F29)</f>
        <v>155317710</v>
      </c>
      <c r="G30" s="1007"/>
      <c r="H30" s="1056">
        <f>SUM(H4:H29)</f>
        <v>174853550</v>
      </c>
      <c r="I30" s="1007">
        <v>31.82</v>
      </c>
      <c r="J30" s="1057">
        <v>1591000</v>
      </c>
      <c r="K30" s="1057">
        <v>125522700</v>
      </c>
    </row>
    <row r="32" spans="1:12" x14ac:dyDescent="0.25">
      <c r="A32" s="1938" t="s">
        <v>1748</v>
      </c>
      <c r="B32" s="1938"/>
      <c r="C32" s="1938"/>
      <c r="D32" s="1938"/>
      <c r="E32" s="1938"/>
      <c r="F32" s="1938"/>
      <c r="G32" s="1938"/>
      <c r="H32" s="1938"/>
      <c r="I32" s="1938"/>
      <c r="J32" s="1938"/>
    </row>
    <row r="33" spans="1:10" x14ac:dyDescent="0.25">
      <c r="A33" s="1938"/>
      <c r="B33" s="1938"/>
      <c r="C33" s="1938"/>
      <c r="D33" s="1938"/>
      <c r="E33" s="1938"/>
      <c r="F33" s="1938"/>
      <c r="G33" s="1938"/>
      <c r="H33" s="1938"/>
      <c r="I33" s="1938"/>
      <c r="J33" s="1938"/>
    </row>
  </sheetData>
  <mergeCells count="1">
    <mergeCell ref="A32:J33"/>
  </mergeCells>
  <pageMargins left="0.51181102362204722" right="0.11811023622047245" top="0.35433070866141736" bottom="0.15748031496062992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="75" zoomScaleNormal="75" workbookViewId="0">
      <selection activeCell="B2" sqref="B2:N78"/>
    </sheetView>
  </sheetViews>
  <sheetFormatPr defaultRowHeight="15.75" x14ac:dyDescent="0.25"/>
  <cols>
    <col min="1" max="1" width="10.7109375" style="9" customWidth="1"/>
    <col min="2" max="2" width="35" style="9" customWidth="1"/>
    <col min="3" max="3" width="85.7109375" style="4" customWidth="1"/>
    <col min="4" max="5" width="15.42578125" style="4" customWidth="1"/>
    <col min="6" max="6" width="19.5703125" style="4" customWidth="1"/>
    <col min="7" max="7" width="15.42578125" style="7" customWidth="1"/>
    <col min="8" max="11" width="15.42578125" style="4" customWidth="1"/>
    <col min="12" max="12" width="19.42578125" style="7" customWidth="1"/>
    <col min="13" max="13" width="22.28515625" style="4" customWidth="1"/>
    <col min="14" max="14" width="32.5703125" style="4" customWidth="1"/>
    <col min="15" max="15" width="15.42578125" style="23" customWidth="1"/>
    <col min="16" max="16" width="15.42578125" style="18" customWidth="1"/>
  </cols>
  <sheetData>
    <row r="1" spans="1:16" x14ac:dyDescent="0.25">
      <c r="A1" s="1612" t="s">
        <v>33</v>
      </c>
      <c r="B1" s="1612"/>
      <c r="C1" s="1612"/>
      <c r="D1" s="1612"/>
      <c r="E1" s="1612"/>
      <c r="F1" s="1612"/>
      <c r="G1" s="1612"/>
      <c r="H1" s="1612"/>
    </row>
    <row r="2" spans="1:16" ht="15.75" customHeight="1" x14ac:dyDescent="0.25">
      <c r="A2" s="1591" t="s">
        <v>0</v>
      </c>
      <c r="B2" s="1601" t="s">
        <v>1068</v>
      </c>
      <c r="C2" s="1591" t="s">
        <v>1</v>
      </c>
      <c r="D2" s="1603" t="s">
        <v>2</v>
      </c>
      <c r="E2" s="1591" t="s">
        <v>3</v>
      </c>
      <c r="F2" s="1591" t="s">
        <v>4</v>
      </c>
      <c r="G2" s="1591" t="s">
        <v>5</v>
      </c>
      <c r="H2" s="1591" t="s">
        <v>9</v>
      </c>
      <c r="I2" s="1591" t="s">
        <v>6</v>
      </c>
      <c r="J2" s="1591" t="s">
        <v>7</v>
      </c>
      <c r="K2" s="1591" t="s">
        <v>8</v>
      </c>
      <c r="L2" s="1591" t="s">
        <v>10</v>
      </c>
      <c r="M2" s="1591" t="s">
        <v>11</v>
      </c>
      <c r="N2" s="1591" t="s">
        <v>12</v>
      </c>
      <c r="O2" s="1611" t="s">
        <v>23</v>
      </c>
      <c r="P2" s="1611" t="s">
        <v>24</v>
      </c>
    </row>
    <row r="3" spans="1:16" ht="50.25" customHeight="1" x14ac:dyDescent="0.25">
      <c r="A3" s="1591"/>
      <c r="B3" s="1602"/>
      <c r="C3" s="1591"/>
      <c r="D3" s="1604"/>
      <c r="E3" s="1591"/>
      <c r="F3" s="1591"/>
      <c r="G3" s="1591"/>
      <c r="H3" s="1591"/>
      <c r="I3" s="1591"/>
      <c r="J3" s="1591"/>
      <c r="K3" s="1591"/>
      <c r="L3" s="1591"/>
      <c r="M3" s="1591"/>
      <c r="N3" s="1591"/>
      <c r="O3" s="1611"/>
      <c r="P3" s="1611"/>
    </row>
    <row r="4" spans="1:16" ht="15.75" customHeight="1" x14ac:dyDescent="0.25">
      <c r="A4" s="1601">
        <v>1</v>
      </c>
      <c r="B4" s="1586" t="s">
        <v>1070</v>
      </c>
      <c r="C4" s="2" t="s">
        <v>34</v>
      </c>
      <c r="D4" s="24">
        <v>655.29999999999995</v>
      </c>
      <c r="E4" s="35">
        <v>7477</v>
      </c>
      <c r="F4" s="36">
        <v>4900000</v>
      </c>
      <c r="G4" s="13" t="s">
        <v>28</v>
      </c>
      <c r="H4" s="2"/>
      <c r="I4" s="2"/>
      <c r="J4" s="2"/>
      <c r="K4" s="552"/>
      <c r="L4" s="22">
        <v>3</v>
      </c>
      <c r="M4" s="2"/>
      <c r="N4" s="2"/>
      <c r="O4" s="31"/>
      <c r="P4" s="12"/>
    </row>
    <row r="5" spans="1:16" x14ac:dyDescent="0.25">
      <c r="A5" s="1609"/>
      <c r="B5" s="1605"/>
      <c r="C5" s="33" t="s">
        <v>35</v>
      </c>
      <c r="D5" s="24">
        <v>702</v>
      </c>
      <c r="E5" s="35">
        <v>19943</v>
      </c>
      <c r="F5" s="36">
        <v>14000000</v>
      </c>
      <c r="G5" s="13" t="s">
        <v>28</v>
      </c>
      <c r="H5" s="2"/>
      <c r="I5" s="2"/>
      <c r="J5" s="2"/>
      <c r="K5" s="552"/>
      <c r="L5" s="22">
        <v>3</v>
      </c>
      <c r="M5" s="2"/>
      <c r="N5" s="2"/>
      <c r="O5" s="31"/>
      <c r="P5" s="12"/>
    </row>
    <row r="6" spans="1:16" ht="15.75" customHeight="1" x14ac:dyDescent="0.25">
      <c r="A6" s="1609"/>
      <c r="B6" s="1605"/>
      <c r="C6" s="33" t="s">
        <v>36</v>
      </c>
      <c r="D6" s="24">
        <v>1110.0999999999999</v>
      </c>
      <c r="E6" s="35">
        <v>15314</v>
      </c>
      <c r="F6" s="36">
        <v>17000000</v>
      </c>
      <c r="G6" s="13" t="s">
        <v>28</v>
      </c>
      <c r="H6" s="2"/>
      <c r="I6" s="2"/>
      <c r="J6" s="2"/>
      <c r="K6" s="552"/>
      <c r="L6" s="22">
        <v>3</v>
      </c>
      <c r="M6" s="2"/>
      <c r="N6" s="2"/>
      <c r="O6" s="31"/>
      <c r="P6" s="12"/>
    </row>
    <row r="7" spans="1:16" x14ac:dyDescent="0.25">
      <c r="A7" s="1609"/>
      <c r="B7" s="1605"/>
      <c r="C7" s="33" t="s">
        <v>37</v>
      </c>
      <c r="D7" s="24">
        <v>867</v>
      </c>
      <c r="E7" s="35">
        <v>15571</v>
      </c>
      <c r="F7" s="36">
        <v>13500000</v>
      </c>
      <c r="G7" s="13" t="s">
        <v>28</v>
      </c>
      <c r="H7" s="2"/>
      <c r="I7" s="2"/>
      <c r="J7" s="2"/>
      <c r="K7" s="552"/>
      <c r="L7" s="22">
        <v>3</v>
      </c>
      <c r="M7" s="2"/>
      <c r="N7" s="2"/>
      <c r="O7" s="31"/>
      <c r="P7" s="12"/>
    </row>
    <row r="8" spans="1:16" ht="23.25" customHeight="1" x14ac:dyDescent="0.25">
      <c r="A8" s="1602"/>
      <c r="B8" s="1587"/>
      <c r="C8" s="34" t="s">
        <v>38</v>
      </c>
      <c r="D8" s="38">
        <v>3334.3999999999996</v>
      </c>
      <c r="E8" s="20"/>
      <c r="F8" s="38">
        <v>45000000</v>
      </c>
      <c r="G8" s="13" t="s">
        <v>28</v>
      </c>
      <c r="H8" s="2"/>
      <c r="I8" s="2"/>
      <c r="J8" s="2"/>
      <c r="K8" s="552"/>
      <c r="L8" s="22">
        <v>3</v>
      </c>
      <c r="M8" s="2"/>
      <c r="N8" s="2"/>
      <c r="O8" s="31"/>
      <c r="P8" s="12"/>
    </row>
    <row r="9" spans="1:16" ht="18.75" customHeight="1" x14ac:dyDescent="0.25">
      <c r="A9" s="1591">
        <v>2</v>
      </c>
      <c r="B9" s="1586" t="s">
        <v>1071</v>
      </c>
      <c r="C9" s="32" t="s">
        <v>39</v>
      </c>
      <c r="D9" s="24">
        <v>581.70000000000005</v>
      </c>
      <c r="E9" s="26">
        <v>9455</v>
      </c>
      <c r="F9" s="27">
        <v>5500000</v>
      </c>
      <c r="G9" s="10" t="s">
        <v>48</v>
      </c>
      <c r="H9" s="16">
        <v>43010</v>
      </c>
      <c r="I9" s="2" t="s">
        <v>49</v>
      </c>
      <c r="J9" s="2" t="s">
        <v>50</v>
      </c>
      <c r="K9" s="552"/>
      <c r="L9" s="22">
        <v>3</v>
      </c>
      <c r="M9" s="2"/>
      <c r="N9" s="2"/>
      <c r="O9" s="31"/>
      <c r="P9" s="12"/>
    </row>
    <row r="10" spans="1:16" ht="15.75" customHeight="1" x14ac:dyDescent="0.25">
      <c r="A10" s="1591"/>
      <c r="B10" s="1605"/>
      <c r="C10" s="32" t="s">
        <v>40</v>
      </c>
      <c r="D10" s="24">
        <v>432.9</v>
      </c>
      <c r="E10" s="26">
        <v>13500</v>
      </c>
      <c r="F10" s="27">
        <v>5844150</v>
      </c>
      <c r="G10" s="10" t="s">
        <v>48</v>
      </c>
      <c r="H10" s="16">
        <v>43031</v>
      </c>
      <c r="I10" s="2" t="s">
        <v>1145</v>
      </c>
      <c r="J10" s="2" t="s">
        <v>1146</v>
      </c>
      <c r="K10" s="553">
        <v>43048</v>
      </c>
      <c r="L10" s="22">
        <v>3</v>
      </c>
      <c r="M10" s="2"/>
      <c r="N10" s="2"/>
      <c r="O10" s="31"/>
      <c r="P10" s="12"/>
    </row>
    <row r="11" spans="1:16" ht="15.75" customHeight="1" x14ac:dyDescent="0.25">
      <c r="A11" s="1591"/>
      <c r="B11" s="1605"/>
      <c r="C11" s="32" t="s">
        <v>41</v>
      </c>
      <c r="D11" s="24">
        <v>379.1</v>
      </c>
      <c r="E11" s="26">
        <v>23000</v>
      </c>
      <c r="F11" s="27">
        <v>8719300</v>
      </c>
      <c r="G11" s="13" t="s">
        <v>28</v>
      </c>
      <c r="H11" s="2"/>
      <c r="I11" s="2"/>
      <c r="J11" s="2"/>
      <c r="K11" s="552"/>
      <c r="L11" s="22">
        <v>3</v>
      </c>
      <c r="M11" s="2"/>
      <c r="N11" s="2"/>
      <c r="O11" s="31"/>
      <c r="P11" s="12"/>
    </row>
    <row r="12" spans="1:16" ht="15.75" customHeight="1" x14ac:dyDescent="0.25">
      <c r="A12" s="1591"/>
      <c r="B12" s="1605"/>
      <c r="C12" s="32" t="s">
        <v>42</v>
      </c>
      <c r="D12" s="24">
        <v>400.1</v>
      </c>
      <c r="E12" s="26">
        <v>23000</v>
      </c>
      <c r="F12" s="27">
        <v>9202300</v>
      </c>
      <c r="G12" s="13" t="s">
        <v>28</v>
      </c>
      <c r="H12" s="2"/>
      <c r="I12" s="2"/>
      <c r="J12" s="2"/>
      <c r="K12" s="552"/>
      <c r="L12" s="22">
        <v>3</v>
      </c>
      <c r="M12" s="2"/>
      <c r="N12" s="2"/>
      <c r="O12" s="31"/>
      <c r="P12" s="12"/>
    </row>
    <row r="13" spans="1:16" ht="15.75" customHeight="1" x14ac:dyDescent="0.25">
      <c r="A13" s="1591"/>
      <c r="B13" s="1605"/>
      <c r="C13" s="32" t="s">
        <v>43</v>
      </c>
      <c r="D13" s="24">
        <v>391.8</v>
      </c>
      <c r="E13" s="26">
        <v>23000</v>
      </c>
      <c r="F13" s="27">
        <v>9011400</v>
      </c>
      <c r="G13" s="13" t="s">
        <v>28</v>
      </c>
      <c r="H13" s="2"/>
      <c r="I13" s="2"/>
      <c r="J13" s="2"/>
      <c r="K13" s="552"/>
      <c r="L13" s="22">
        <v>3</v>
      </c>
      <c r="M13" s="2"/>
      <c r="N13" s="2"/>
      <c r="O13" s="31"/>
      <c r="P13" s="12"/>
    </row>
    <row r="14" spans="1:16" ht="15.75" customHeight="1" x14ac:dyDescent="0.25">
      <c r="A14" s="1591"/>
      <c r="B14" s="1605"/>
      <c r="C14" s="32" t="s">
        <v>44</v>
      </c>
      <c r="D14" s="24">
        <v>426.8</v>
      </c>
      <c r="E14" s="26">
        <v>20500</v>
      </c>
      <c r="F14" s="27">
        <v>8749400</v>
      </c>
      <c r="G14" s="13" t="s">
        <v>28</v>
      </c>
      <c r="H14" s="2"/>
      <c r="I14" s="2"/>
      <c r="J14" s="2"/>
      <c r="K14" s="552"/>
      <c r="L14" s="22">
        <v>3</v>
      </c>
      <c r="M14" s="2"/>
      <c r="N14" s="2"/>
      <c r="O14" s="31"/>
      <c r="P14" s="12"/>
    </row>
    <row r="15" spans="1:16" ht="15.75" customHeight="1" x14ac:dyDescent="0.25">
      <c r="A15" s="1591"/>
      <c r="B15" s="1605"/>
      <c r="C15" s="32" t="s">
        <v>45</v>
      </c>
      <c r="D15" s="24">
        <v>430.3</v>
      </c>
      <c r="E15" s="26">
        <v>20500</v>
      </c>
      <c r="F15" s="27">
        <v>8821150</v>
      </c>
      <c r="G15" s="13" t="s">
        <v>28</v>
      </c>
      <c r="H15" s="2"/>
      <c r="I15" s="22"/>
      <c r="J15" s="22"/>
      <c r="K15" s="552"/>
      <c r="L15" s="22">
        <v>3</v>
      </c>
      <c r="M15" s="2"/>
      <c r="N15" s="2"/>
      <c r="O15" s="31"/>
      <c r="P15" s="12"/>
    </row>
    <row r="16" spans="1:16" ht="15.75" customHeight="1" x14ac:dyDescent="0.25">
      <c r="A16" s="1591"/>
      <c r="B16" s="1605"/>
      <c r="C16" s="32" t="s">
        <v>46</v>
      </c>
      <c r="D16" s="24">
        <v>520.29999999999995</v>
      </c>
      <c r="E16" s="26">
        <v>20500</v>
      </c>
      <c r="F16" s="27">
        <v>10666149.999999998</v>
      </c>
      <c r="G16" s="13" t="s">
        <v>28</v>
      </c>
      <c r="H16" s="2"/>
      <c r="I16" s="22"/>
      <c r="J16" s="22"/>
      <c r="K16" s="552"/>
      <c r="L16" s="22">
        <v>3</v>
      </c>
      <c r="M16" s="2"/>
      <c r="N16" s="2"/>
      <c r="O16" s="31"/>
      <c r="P16" s="12"/>
    </row>
    <row r="17" spans="1:16" x14ac:dyDescent="0.25">
      <c r="A17" s="1591"/>
      <c r="B17" s="1587"/>
      <c r="C17" s="15" t="s">
        <v>47</v>
      </c>
      <c r="D17" s="38">
        <v>3563.0000000000009</v>
      </c>
      <c r="E17" s="43"/>
      <c r="F17" s="43">
        <v>66513850</v>
      </c>
      <c r="G17" s="13" t="s">
        <v>28</v>
      </c>
      <c r="H17" s="2"/>
      <c r="I17" s="2"/>
      <c r="J17" s="2"/>
      <c r="K17" s="552"/>
      <c r="L17" s="22">
        <v>1</v>
      </c>
      <c r="M17" s="2"/>
      <c r="N17" s="2"/>
      <c r="O17" s="31"/>
      <c r="P17" s="12"/>
    </row>
    <row r="18" spans="1:16" ht="14.25" customHeight="1" x14ac:dyDescent="0.25">
      <c r="A18" s="1601">
        <v>3</v>
      </c>
      <c r="B18" s="1586" t="s">
        <v>1072</v>
      </c>
      <c r="C18" s="32" t="s">
        <v>51</v>
      </c>
      <c r="D18" s="41">
        <v>1043.3</v>
      </c>
      <c r="E18" s="40">
        <v>40831.975462474838</v>
      </c>
      <c r="F18" s="44">
        <v>42600000</v>
      </c>
      <c r="G18" s="13" t="s">
        <v>28</v>
      </c>
      <c r="H18" s="2"/>
      <c r="I18" s="2"/>
      <c r="J18" s="2"/>
      <c r="K18" s="552"/>
      <c r="L18" s="22">
        <v>1</v>
      </c>
      <c r="M18" s="2"/>
      <c r="N18" s="2"/>
      <c r="O18" s="31"/>
      <c r="P18" s="12"/>
    </row>
    <row r="19" spans="1:16" x14ac:dyDescent="0.25">
      <c r="A19" s="1609"/>
      <c r="B19" s="1605"/>
      <c r="C19" s="32" t="s">
        <v>52</v>
      </c>
      <c r="D19" s="41">
        <v>1204</v>
      </c>
      <c r="E19" s="40">
        <v>34219.269102990031</v>
      </c>
      <c r="F19" s="44">
        <v>41200000</v>
      </c>
      <c r="G19" s="13" t="s">
        <v>28</v>
      </c>
      <c r="H19" s="2"/>
      <c r="I19" s="2"/>
      <c r="J19" s="2"/>
      <c r="K19" s="552"/>
      <c r="L19" s="22">
        <v>1</v>
      </c>
      <c r="M19" s="2"/>
      <c r="N19" s="2"/>
      <c r="O19" s="31"/>
      <c r="P19" s="12"/>
    </row>
    <row r="20" spans="1:16" x14ac:dyDescent="0.25">
      <c r="A20" s="1609"/>
      <c r="B20" s="1605"/>
      <c r="C20" s="32" t="s">
        <v>53</v>
      </c>
      <c r="D20" s="41">
        <v>442.7</v>
      </c>
      <c r="E20" s="40">
        <v>33882.990738649198</v>
      </c>
      <c r="F20" s="44">
        <v>15000000</v>
      </c>
      <c r="G20" s="13" t="s">
        <v>28</v>
      </c>
      <c r="H20" s="2"/>
      <c r="I20" s="2"/>
      <c r="J20" s="2"/>
      <c r="K20" s="552"/>
      <c r="L20" s="22">
        <v>1</v>
      </c>
      <c r="M20" s="2"/>
      <c r="N20" s="2"/>
      <c r="O20" s="31"/>
      <c r="P20" s="12"/>
    </row>
    <row r="21" spans="1:16" x14ac:dyDescent="0.25">
      <c r="A21" s="1609"/>
      <c r="B21" s="1605"/>
      <c r="C21" s="32" t="s">
        <v>54</v>
      </c>
      <c r="D21" s="41">
        <v>2904.4</v>
      </c>
      <c r="E21" s="40">
        <v>37873.571133452693</v>
      </c>
      <c r="F21" s="44">
        <v>110000000</v>
      </c>
      <c r="G21" s="13" t="s">
        <v>28</v>
      </c>
      <c r="H21" s="2"/>
      <c r="I21" s="2"/>
      <c r="J21" s="2"/>
      <c r="K21" s="552"/>
      <c r="L21" s="22">
        <v>1</v>
      </c>
      <c r="M21" s="2"/>
      <c r="N21" s="2"/>
      <c r="O21" s="31"/>
      <c r="P21" s="12"/>
    </row>
    <row r="22" spans="1:16" ht="36.75" customHeight="1" x14ac:dyDescent="0.25">
      <c r="A22" s="1609"/>
      <c r="B22" s="1605"/>
      <c r="C22" s="32" t="s">
        <v>55</v>
      </c>
      <c r="D22" s="41">
        <v>467.1</v>
      </c>
      <c r="E22" s="40">
        <v>30000</v>
      </c>
      <c r="F22" s="44">
        <v>14013000</v>
      </c>
      <c r="G22" s="13" t="s">
        <v>28</v>
      </c>
      <c r="H22" s="2"/>
      <c r="I22" s="2"/>
      <c r="J22" s="2"/>
      <c r="K22" s="552"/>
      <c r="L22" s="22">
        <v>1</v>
      </c>
      <c r="M22" s="2"/>
      <c r="N22" s="2"/>
      <c r="O22" s="31"/>
      <c r="P22" s="12"/>
    </row>
    <row r="23" spans="1:16" ht="24.75" customHeight="1" x14ac:dyDescent="0.25">
      <c r="A23" s="1609"/>
      <c r="B23" s="1605"/>
      <c r="C23" s="32" t="s">
        <v>56</v>
      </c>
      <c r="D23" s="41">
        <v>1606.7</v>
      </c>
      <c r="E23" s="40">
        <v>29874.898861019479</v>
      </c>
      <c r="F23" s="44">
        <v>48000000</v>
      </c>
      <c r="G23" s="13" t="s">
        <v>28</v>
      </c>
      <c r="H23" s="2"/>
      <c r="I23" s="2"/>
      <c r="J23" s="2"/>
      <c r="K23" s="552"/>
      <c r="L23" s="22">
        <v>1</v>
      </c>
      <c r="M23" s="2"/>
      <c r="N23" s="2"/>
      <c r="O23" s="31"/>
      <c r="P23" s="12"/>
    </row>
    <row r="24" spans="1:16" x14ac:dyDescent="0.25">
      <c r="A24" s="1609"/>
      <c r="B24" s="1605"/>
      <c r="C24" s="32" t="s">
        <v>57</v>
      </c>
      <c r="D24" s="41">
        <v>1307.0999999999999</v>
      </c>
      <c r="E24" s="40">
        <v>36569.505011093264</v>
      </c>
      <c r="F24" s="44">
        <v>47800000</v>
      </c>
      <c r="G24" s="13" t="s">
        <v>28</v>
      </c>
      <c r="H24" s="2"/>
      <c r="I24" s="2"/>
      <c r="J24" s="2"/>
      <c r="K24" s="552"/>
      <c r="L24" s="22">
        <v>1</v>
      </c>
      <c r="M24" s="2"/>
      <c r="N24" s="2"/>
      <c r="O24" s="31"/>
      <c r="P24" s="12"/>
    </row>
    <row r="25" spans="1:16" x14ac:dyDescent="0.25">
      <c r="A25" s="1609"/>
      <c r="B25" s="1605"/>
      <c r="C25" s="15" t="s">
        <v>58</v>
      </c>
      <c r="D25" s="42">
        <v>8975.2999999999993</v>
      </c>
      <c r="E25" s="45">
        <v>17749.434559290497</v>
      </c>
      <c r="F25" s="39">
        <v>159306500</v>
      </c>
      <c r="G25" s="13" t="s">
        <v>28</v>
      </c>
      <c r="H25" s="2"/>
      <c r="I25" s="2"/>
      <c r="J25" s="2"/>
      <c r="K25" s="552"/>
      <c r="L25" s="22">
        <v>1</v>
      </c>
      <c r="M25" s="2"/>
      <c r="N25" s="2"/>
      <c r="O25" s="31"/>
      <c r="P25" s="12"/>
    </row>
    <row r="26" spans="1:16" x14ac:dyDescent="0.25">
      <c r="A26" s="1609"/>
      <c r="B26" s="1592" t="s">
        <v>1073</v>
      </c>
      <c r="C26" s="32" t="s">
        <v>59</v>
      </c>
      <c r="D26" s="41">
        <v>637.9</v>
      </c>
      <c r="E26" s="46">
        <v>51418.717667345984</v>
      </c>
      <c r="F26" s="26">
        <v>32800000</v>
      </c>
      <c r="G26" s="13" t="s">
        <v>28</v>
      </c>
      <c r="H26" s="2"/>
      <c r="I26" s="2"/>
      <c r="J26" s="2"/>
      <c r="K26" s="552"/>
      <c r="L26" s="22">
        <v>1</v>
      </c>
      <c r="M26" s="2"/>
      <c r="N26" s="2"/>
      <c r="O26" s="31"/>
      <c r="P26" s="12"/>
    </row>
    <row r="27" spans="1:16" x14ac:dyDescent="0.25">
      <c r="A27" s="1609"/>
      <c r="B27" s="1592"/>
      <c r="C27" s="32" t="s">
        <v>60</v>
      </c>
      <c r="D27" s="41">
        <v>368.3</v>
      </c>
      <c r="E27" s="46">
        <v>55389.628020635348</v>
      </c>
      <c r="F27" s="26">
        <v>20400000</v>
      </c>
      <c r="G27" s="13" t="s">
        <v>28</v>
      </c>
      <c r="H27" s="2"/>
      <c r="I27" s="2"/>
      <c r="J27" s="2"/>
      <c r="K27" s="552"/>
      <c r="L27" s="22">
        <v>1</v>
      </c>
      <c r="M27" s="2"/>
      <c r="N27" s="2"/>
      <c r="O27" s="31"/>
      <c r="P27" s="12"/>
    </row>
    <row r="28" spans="1:16" x14ac:dyDescent="0.25">
      <c r="A28" s="1609"/>
      <c r="B28" s="1592"/>
      <c r="C28" s="32" t="s">
        <v>61</v>
      </c>
      <c r="D28" s="41">
        <v>968.5</v>
      </c>
      <c r="E28" s="46">
        <v>40000</v>
      </c>
      <c r="F28" s="26">
        <v>38740000</v>
      </c>
      <c r="G28" s="13" t="s">
        <v>28</v>
      </c>
      <c r="H28" s="2"/>
      <c r="I28" s="2"/>
      <c r="J28" s="2"/>
      <c r="K28" s="552"/>
      <c r="L28" s="22">
        <v>1</v>
      </c>
      <c r="M28" s="2"/>
      <c r="N28" s="2"/>
      <c r="O28" s="31"/>
      <c r="P28" s="12"/>
    </row>
    <row r="29" spans="1:16" x14ac:dyDescent="0.25">
      <c r="A29" s="1609"/>
      <c r="B29" s="1592"/>
      <c r="C29" s="32" t="s">
        <v>62</v>
      </c>
      <c r="D29" s="41">
        <v>3259.4</v>
      </c>
      <c r="E29" s="46">
        <v>32521.322942872921</v>
      </c>
      <c r="F29" s="26">
        <v>106000000</v>
      </c>
      <c r="G29" s="13" t="s">
        <v>28</v>
      </c>
      <c r="H29" s="2"/>
      <c r="I29" s="2"/>
      <c r="J29" s="2"/>
      <c r="K29" s="552"/>
      <c r="L29" s="22">
        <v>1</v>
      </c>
      <c r="M29" s="2"/>
      <c r="N29" s="2"/>
      <c r="O29" s="31"/>
      <c r="P29" s="12"/>
    </row>
    <row r="30" spans="1:16" x14ac:dyDescent="0.25">
      <c r="A30" s="1609"/>
      <c r="B30" s="1592"/>
      <c r="C30" s="32" t="s">
        <v>63</v>
      </c>
      <c r="D30" s="41">
        <v>235.6</v>
      </c>
      <c r="E30" s="46">
        <v>61969.439728353143</v>
      </c>
      <c r="F30" s="26">
        <v>14600000</v>
      </c>
      <c r="G30" s="13" t="s">
        <v>28</v>
      </c>
      <c r="H30" s="2"/>
      <c r="I30" s="2"/>
      <c r="J30" s="2"/>
      <c r="K30" s="552"/>
      <c r="L30" s="22">
        <v>1</v>
      </c>
      <c r="M30" s="2"/>
      <c r="N30" s="2"/>
      <c r="O30" s="31"/>
      <c r="P30" s="12"/>
    </row>
    <row r="31" spans="1:16" x14ac:dyDescent="0.25">
      <c r="A31" s="1609"/>
      <c r="B31" s="1592"/>
      <c r="C31" s="32" t="s">
        <v>64</v>
      </c>
      <c r="D31" s="41">
        <v>676.6</v>
      </c>
      <c r="E31" s="46">
        <v>24000</v>
      </c>
      <c r="F31" s="26">
        <v>16238400</v>
      </c>
      <c r="G31" s="13" t="s">
        <v>28</v>
      </c>
      <c r="H31" s="2"/>
      <c r="I31" s="2"/>
      <c r="J31" s="2"/>
      <c r="K31" s="552"/>
      <c r="L31" s="22">
        <v>1</v>
      </c>
      <c r="M31" s="2"/>
      <c r="N31" s="2"/>
      <c r="O31" s="31"/>
      <c r="P31" s="37"/>
    </row>
    <row r="32" spans="1:16" ht="33" customHeight="1" x14ac:dyDescent="0.25">
      <c r="A32" s="1609"/>
      <c r="B32" s="1592"/>
      <c r="C32" s="32" t="s">
        <v>65</v>
      </c>
      <c r="D32" s="41">
        <v>513.70000000000005</v>
      </c>
      <c r="E32" s="46">
        <v>29706.054117189018</v>
      </c>
      <c r="F32" s="26">
        <v>15260000</v>
      </c>
      <c r="G32" s="13" t="s">
        <v>28</v>
      </c>
      <c r="H32" s="2"/>
      <c r="I32" s="2"/>
      <c r="J32" s="2"/>
      <c r="K32" s="552"/>
      <c r="L32" s="22">
        <v>1</v>
      </c>
      <c r="M32" s="2"/>
      <c r="N32" s="2"/>
      <c r="O32" s="31"/>
      <c r="P32" s="37"/>
    </row>
    <row r="33" spans="1:16" x14ac:dyDescent="0.25">
      <c r="A33" s="1609"/>
      <c r="B33" s="1592"/>
      <c r="C33" s="15" t="s">
        <v>66</v>
      </c>
      <c r="D33" s="49">
        <v>6660.0000000000009</v>
      </c>
      <c r="E33" s="48">
        <v>19466.846846846845</v>
      </c>
      <c r="F33" s="49">
        <v>129649200</v>
      </c>
      <c r="G33" s="13" t="s">
        <v>28</v>
      </c>
      <c r="H33" s="2"/>
      <c r="I33" s="2"/>
      <c r="J33" s="2"/>
      <c r="K33" s="552"/>
      <c r="L33" s="22">
        <v>1</v>
      </c>
      <c r="M33" s="2"/>
      <c r="N33" s="2"/>
      <c r="O33" s="31"/>
      <c r="P33" s="37"/>
    </row>
    <row r="34" spans="1:16" ht="18.75" x14ac:dyDescent="0.25">
      <c r="A34" s="1602"/>
      <c r="B34" s="1592"/>
      <c r="C34" s="17" t="s">
        <v>67</v>
      </c>
      <c r="D34" s="47">
        <v>15635.3</v>
      </c>
      <c r="E34" s="50">
        <v>18480.982136575571</v>
      </c>
      <c r="F34" s="47">
        <v>288955700</v>
      </c>
      <c r="G34" s="13" t="s">
        <v>28</v>
      </c>
      <c r="H34" s="2"/>
      <c r="I34" s="2"/>
      <c r="J34" s="2"/>
      <c r="K34" s="552"/>
      <c r="L34" s="22">
        <v>1</v>
      </c>
      <c r="M34" s="2"/>
      <c r="N34" s="2"/>
      <c r="O34" s="31"/>
      <c r="P34" s="37"/>
    </row>
    <row r="35" spans="1:16" ht="39" customHeight="1" x14ac:dyDescent="0.25">
      <c r="A35" s="1601">
        <v>4</v>
      </c>
      <c r="B35" s="1586" t="s">
        <v>1074</v>
      </c>
      <c r="C35" s="33" t="s">
        <v>68</v>
      </c>
      <c r="D35" s="52">
        <v>617.1</v>
      </c>
      <c r="E35" s="51"/>
      <c r="F35" s="52">
        <v>19198000</v>
      </c>
      <c r="G35" s="13" t="s">
        <v>28</v>
      </c>
      <c r="H35" s="2"/>
      <c r="I35" s="2"/>
      <c r="J35" s="2"/>
      <c r="K35" s="552"/>
      <c r="L35" s="22">
        <v>2</v>
      </c>
      <c r="M35" s="2"/>
      <c r="N35" s="2"/>
      <c r="O35" s="31"/>
      <c r="P35" s="37"/>
    </row>
    <row r="36" spans="1:16" ht="15.75" hidden="1" customHeight="1" x14ac:dyDescent="0.25">
      <c r="A36" s="1609"/>
      <c r="B36" s="1605"/>
      <c r="C36" s="11" t="s">
        <v>69</v>
      </c>
      <c r="D36" s="53">
        <v>10.6</v>
      </c>
      <c r="E36" s="54">
        <v>20000</v>
      </c>
      <c r="F36" s="53">
        <v>212000</v>
      </c>
      <c r="G36" s="13" t="s">
        <v>28</v>
      </c>
      <c r="H36" s="2"/>
      <c r="I36" s="2"/>
      <c r="J36" s="2"/>
      <c r="K36" s="552"/>
      <c r="L36" s="22"/>
      <c r="M36" s="2"/>
      <c r="N36" s="2"/>
      <c r="O36" s="31"/>
      <c r="P36" s="37"/>
    </row>
    <row r="37" spans="1:16" ht="15.75" hidden="1" customHeight="1" x14ac:dyDescent="0.25">
      <c r="A37" s="1609"/>
      <c r="B37" s="1605"/>
      <c r="C37" s="11" t="s">
        <v>70</v>
      </c>
      <c r="D37" s="53">
        <v>51.5</v>
      </c>
      <c r="E37" s="54">
        <v>40000</v>
      </c>
      <c r="F37" s="53">
        <v>2060000</v>
      </c>
      <c r="G37" s="13" t="s">
        <v>28</v>
      </c>
      <c r="H37" s="2"/>
      <c r="I37" s="2"/>
      <c r="J37" s="2"/>
      <c r="K37" s="552"/>
      <c r="L37" s="22"/>
      <c r="M37" s="2"/>
      <c r="N37" s="2"/>
      <c r="O37" s="31"/>
      <c r="P37" s="37"/>
    </row>
    <row r="38" spans="1:16" ht="15.75" hidden="1" customHeight="1" x14ac:dyDescent="0.25">
      <c r="A38" s="1609"/>
      <c r="B38" s="1605"/>
      <c r="C38" s="11" t="s">
        <v>71</v>
      </c>
      <c r="D38" s="53">
        <v>78.5</v>
      </c>
      <c r="E38" s="54">
        <v>40000</v>
      </c>
      <c r="F38" s="53">
        <v>3140000</v>
      </c>
      <c r="G38" s="13" t="s">
        <v>28</v>
      </c>
      <c r="H38" s="2"/>
      <c r="I38" s="2"/>
      <c r="J38" s="2"/>
      <c r="K38" s="552"/>
      <c r="L38" s="22"/>
      <c r="M38" s="2"/>
      <c r="N38" s="2"/>
      <c r="O38" s="31"/>
      <c r="P38" s="37"/>
    </row>
    <row r="39" spans="1:16" ht="15.75" hidden="1" customHeight="1" x14ac:dyDescent="0.25">
      <c r="A39" s="1609"/>
      <c r="B39" s="1605"/>
      <c r="C39" s="11" t="s">
        <v>72</v>
      </c>
      <c r="D39" s="53">
        <v>62.2</v>
      </c>
      <c r="E39" s="54">
        <v>35000</v>
      </c>
      <c r="F39" s="53">
        <v>2177000</v>
      </c>
      <c r="G39" s="13" t="s">
        <v>28</v>
      </c>
      <c r="H39" s="2"/>
      <c r="I39" s="2"/>
      <c r="J39" s="2"/>
      <c r="K39" s="552"/>
      <c r="L39" s="22"/>
      <c r="M39" s="2"/>
      <c r="N39" s="2"/>
      <c r="O39" s="31"/>
      <c r="P39" s="37"/>
    </row>
    <row r="40" spans="1:16" ht="15.75" hidden="1" customHeight="1" x14ac:dyDescent="0.25">
      <c r="A40" s="1609"/>
      <c r="B40" s="1605"/>
      <c r="C40" s="11" t="s">
        <v>73</v>
      </c>
      <c r="D40" s="53">
        <v>15.5</v>
      </c>
      <c r="E40" s="54">
        <v>40000</v>
      </c>
      <c r="F40" s="53">
        <v>620000</v>
      </c>
      <c r="G40" s="13" t="s">
        <v>28</v>
      </c>
      <c r="H40" s="2"/>
      <c r="I40" s="2"/>
      <c r="J40" s="2"/>
      <c r="K40" s="552"/>
      <c r="L40" s="22"/>
      <c r="M40" s="2"/>
      <c r="N40" s="2"/>
      <c r="O40" s="31"/>
      <c r="P40" s="37"/>
    </row>
    <row r="41" spans="1:16" ht="15.75" hidden="1" customHeight="1" x14ac:dyDescent="0.25">
      <c r="A41" s="1609"/>
      <c r="B41" s="1605"/>
      <c r="C41" s="11" t="s">
        <v>74</v>
      </c>
      <c r="D41" s="53">
        <v>15.5</v>
      </c>
      <c r="E41" s="54">
        <v>40000</v>
      </c>
      <c r="F41" s="53">
        <v>620000</v>
      </c>
      <c r="G41" s="13" t="s">
        <v>28</v>
      </c>
      <c r="H41" s="2"/>
      <c r="I41" s="2"/>
      <c r="J41" s="2"/>
      <c r="K41" s="552"/>
      <c r="L41" s="22"/>
      <c r="M41" s="2"/>
      <c r="N41" s="2"/>
      <c r="O41" s="31"/>
      <c r="P41" s="37"/>
    </row>
    <row r="42" spans="1:16" ht="15.75" hidden="1" customHeight="1" x14ac:dyDescent="0.25">
      <c r="A42" s="1609"/>
      <c r="B42" s="1605"/>
      <c r="C42" s="11" t="s">
        <v>75</v>
      </c>
      <c r="D42" s="53">
        <v>30.9</v>
      </c>
      <c r="E42" s="54">
        <v>40000</v>
      </c>
      <c r="F42" s="53">
        <v>1236000</v>
      </c>
      <c r="G42" s="13" t="s">
        <v>28</v>
      </c>
      <c r="H42" s="2"/>
      <c r="I42" s="2"/>
      <c r="J42" s="2"/>
      <c r="K42" s="552"/>
      <c r="L42" s="22"/>
      <c r="M42" s="2"/>
      <c r="N42" s="2"/>
      <c r="O42" s="31"/>
      <c r="P42" s="37"/>
    </row>
    <row r="43" spans="1:16" ht="15.75" hidden="1" customHeight="1" x14ac:dyDescent="0.25">
      <c r="A43" s="1609"/>
      <c r="B43" s="1605"/>
      <c r="C43" s="11" t="s">
        <v>76</v>
      </c>
      <c r="D43" s="53">
        <v>15.3</v>
      </c>
      <c r="E43" s="54">
        <v>40000</v>
      </c>
      <c r="F43" s="53">
        <v>612000</v>
      </c>
      <c r="G43" s="13" t="s">
        <v>28</v>
      </c>
      <c r="H43" s="2"/>
      <c r="I43" s="2"/>
      <c r="J43" s="2"/>
      <c r="K43" s="552"/>
      <c r="L43" s="22"/>
      <c r="M43" s="2"/>
      <c r="N43" s="2"/>
      <c r="O43" s="31"/>
      <c r="P43" s="37"/>
    </row>
    <row r="44" spans="1:16" ht="15.75" hidden="1" customHeight="1" x14ac:dyDescent="0.25">
      <c r="A44" s="1609"/>
      <c r="B44" s="1605"/>
      <c r="C44" s="11" t="s">
        <v>77</v>
      </c>
      <c r="D44" s="53">
        <v>14.1</v>
      </c>
      <c r="E44" s="54">
        <v>40000</v>
      </c>
      <c r="F44" s="53">
        <v>564000</v>
      </c>
      <c r="G44" s="13" t="s">
        <v>28</v>
      </c>
      <c r="H44" s="2"/>
      <c r="I44" s="2"/>
      <c r="J44" s="2"/>
      <c r="K44" s="552"/>
      <c r="L44" s="22"/>
      <c r="M44" s="2"/>
      <c r="N44" s="2"/>
      <c r="O44" s="31"/>
      <c r="P44" s="37"/>
    </row>
    <row r="45" spans="1:16" ht="15.75" hidden="1" customHeight="1" x14ac:dyDescent="0.25">
      <c r="A45" s="1609"/>
      <c r="B45" s="1605"/>
      <c r="C45" s="11" t="s">
        <v>78</v>
      </c>
      <c r="D45" s="53">
        <v>33.6</v>
      </c>
      <c r="E45" s="54">
        <v>40000</v>
      </c>
      <c r="F45" s="53">
        <v>1344000</v>
      </c>
      <c r="G45" s="13" t="s">
        <v>28</v>
      </c>
      <c r="H45" s="2"/>
      <c r="I45" s="2"/>
      <c r="J45" s="2"/>
      <c r="K45" s="552"/>
      <c r="L45" s="22"/>
      <c r="M45" s="2"/>
      <c r="N45" s="2"/>
      <c r="O45" s="31"/>
      <c r="P45" s="37"/>
    </row>
    <row r="46" spans="1:16" ht="15.75" hidden="1" customHeight="1" x14ac:dyDescent="0.25">
      <c r="A46" s="1609"/>
      <c r="B46" s="1605"/>
      <c r="C46" s="11" t="s">
        <v>79</v>
      </c>
      <c r="D46" s="53">
        <v>35.4</v>
      </c>
      <c r="E46" s="54">
        <v>20000</v>
      </c>
      <c r="F46" s="53">
        <v>708000</v>
      </c>
      <c r="G46" s="13" t="s">
        <v>28</v>
      </c>
      <c r="H46" s="2"/>
      <c r="I46" s="2"/>
      <c r="J46" s="2"/>
      <c r="K46" s="552"/>
      <c r="L46" s="22"/>
      <c r="M46" s="2"/>
      <c r="N46" s="2"/>
      <c r="O46" s="31"/>
      <c r="P46" s="37"/>
    </row>
    <row r="47" spans="1:16" ht="15.75" hidden="1" customHeight="1" x14ac:dyDescent="0.25">
      <c r="A47" s="1609"/>
      <c r="B47" s="1605"/>
      <c r="C47" s="11" t="s">
        <v>80</v>
      </c>
      <c r="D47" s="53">
        <v>32.6</v>
      </c>
      <c r="E47" s="54">
        <v>25000</v>
      </c>
      <c r="F47" s="53">
        <v>815000</v>
      </c>
      <c r="G47" s="13" t="s">
        <v>28</v>
      </c>
      <c r="H47" s="2"/>
      <c r="I47" s="2"/>
      <c r="J47" s="2"/>
      <c r="K47" s="552"/>
      <c r="L47" s="22"/>
      <c r="M47" s="2"/>
      <c r="N47" s="2"/>
      <c r="O47" s="31"/>
      <c r="P47" s="37"/>
    </row>
    <row r="48" spans="1:16" ht="15.75" hidden="1" customHeight="1" x14ac:dyDescent="0.25">
      <c r="A48" s="1609"/>
      <c r="B48" s="1605"/>
      <c r="C48" s="11" t="s">
        <v>81</v>
      </c>
      <c r="D48" s="53">
        <v>35.4</v>
      </c>
      <c r="E48" s="54">
        <v>30000</v>
      </c>
      <c r="F48" s="53">
        <v>1062000</v>
      </c>
      <c r="G48" s="13" t="s">
        <v>28</v>
      </c>
      <c r="H48" s="2"/>
      <c r="I48" s="2"/>
      <c r="J48" s="2"/>
      <c r="K48" s="552"/>
      <c r="L48" s="22"/>
      <c r="M48" s="2"/>
      <c r="N48" s="2"/>
      <c r="O48" s="31"/>
      <c r="P48" s="37"/>
    </row>
    <row r="49" spans="1:16" ht="15.75" hidden="1" customHeight="1" x14ac:dyDescent="0.25">
      <c r="A49" s="1609"/>
      <c r="B49" s="1605"/>
      <c r="C49" s="11" t="s">
        <v>82</v>
      </c>
      <c r="D49" s="53">
        <v>141.80000000000001</v>
      </c>
      <c r="E49" s="54"/>
      <c r="F49" s="53"/>
      <c r="G49" s="13" t="s">
        <v>28</v>
      </c>
      <c r="H49" s="2"/>
      <c r="I49" s="2"/>
      <c r="J49" s="2"/>
      <c r="K49" s="552"/>
      <c r="L49" s="22"/>
      <c r="M49" s="2"/>
      <c r="N49" s="2"/>
      <c r="O49" s="31"/>
      <c r="P49" s="37"/>
    </row>
    <row r="50" spans="1:16" ht="36.75" customHeight="1" x14ac:dyDescent="0.25">
      <c r="A50" s="1609"/>
      <c r="B50" s="1605"/>
      <c r="C50" s="33" t="s">
        <v>83</v>
      </c>
      <c r="D50" s="52">
        <v>572.90000000000009</v>
      </c>
      <c r="E50" s="51"/>
      <c r="F50" s="52">
        <v>15170000</v>
      </c>
      <c r="G50" s="13" t="s">
        <v>28</v>
      </c>
      <c r="H50" s="2"/>
      <c r="I50" s="2"/>
      <c r="J50" s="2"/>
      <c r="K50" s="552"/>
      <c r="L50" s="22">
        <v>2</v>
      </c>
      <c r="M50" s="2"/>
      <c r="N50" s="2"/>
      <c r="O50" s="31"/>
      <c r="P50" s="37"/>
    </row>
    <row r="51" spans="1:16" ht="42.75" customHeight="1" x14ac:dyDescent="0.25">
      <c r="A51" s="1609"/>
      <c r="B51" s="1605"/>
      <c r="C51" s="33" t="s">
        <v>84</v>
      </c>
      <c r="D51" s="52">
        <v>595.6</v>
      </c>
      <c r="E51" s="51">
        <v>18000</v>
      </c>
      <c r="F51" s="52">
        <v>10720800</v>
      </c>
      <c r="G51" s="13" t="s">
        <v>28</v>
      </c>
      <c r="H51" s="2"/>
      <c r="I51" s="2"/>
      <c r="J51" s="2"/>
      <c r="K51" s="552"/>
      <c r="L51" s="22">
        <v>2</v>
      </c>
      <c r="M51" s="2"/>
      <c r="N51" s="2"/>
      <c r="O51" s="31"/>
      <c r="P51" s="37"/>
    </row>
    <row r="52" spans="1:16" x14ac:dyDescent="0.25">
      <c r="A52" s="1609"/>
      <c r="B52" s="1605"/>
      <c r="C52" s="34" t="s">
        <v>85</v>
      </c>
      <c r="D52" s="45">
        <v>1785.6</v>
      </c>
      <c r="E52" s="42">
        <v>30000</v>
      </c>
      <c r="F52" s="45">
        <v>46420800</v>
      </c>
      <c r="G52" s="13" t="s">
        <v>28</v>
      </c>
      <c r="H52" s="2"/>
      <c r="I52" s="2"/>
      <c r="J52" s="2"/>
      <c r="K52" s="552"/>
      <c r="L52" s="22">
        <v>2</v>
      </c>
      <c r="M52" s="2"/>
      <c r="N52" s="2"/>
      <c r="O52" s="31"/>
      <c r="P52" s="37"/>
    </row>
    <row r="53" spans="1:16" ht="39" customHeight="1" x14ac:dyDescent="0.25">
      <c r="A53" s="1609"/>
      <c r="B53" s="1592" t="s">
        <v>1075</v>
      </c>
      <c r="C53" s="33" t="s">
        <v>86</v>
      </c>
      <c r="D53" s="1593">
        <v>3091.1</v>
      </c>
      <c r="E53" s="1596">
        <v>18000</v>
      </c>
      <c r="F53" s="1593">
        <v>55639800</v>
      </c>
      <c r="G53" s="1588" t="s">
        <v>28</v>
      </c>
      <c r="H53" s="2"/>
      <c r="I53" s="2"/>
      <c r="J53" s="2"/>
      <c r="K53" s="552"/>
      <c r="L53" s="22">
        <v>2</v>
      </c>
      <c r="M53" s="2"/>
      <c r="N53" s="2"/>
      <c r="O53" s="31"/>
      <c r="P53" s="37"/>
    </row>
    <row r="54" spans="1:16" ht="40.5" customHeight="1" x14ac:dyDescent="0.25">
      <c r="A54" s="1609"/>
      <c r="B54" s="1592"/>
      <c r="C54" s="33" t="s">
        <v>1158</v>
      </c>
      <c r="D54" s="1594"/>
      <c r="E54" s="1597"/>
      <c r="F54" s="1594"/>
      <c r="G54" s="1589"/>
      <c r="H54" s="2"/>
      <c r="I54" s="2"/>
      <c r="J54" s="2"/>
      <c r="K54" s="552"/>
      <c r="L54" s="22">
        <v>2</v>
      </c>
      <c r="M54" s="2"/>
      <c r="N54" s="2"/>
      <c r="O54" s="31"/>
      <c r="P54" s="37"/>
    </row>
    <row r="55" spans="1:16" ht="37.5" customHeight="1" x14ac:dyDescent="0.25">
      <c r="A55" s="1609"/>
      <c r="B55" s="1592"/>
      <c r="C55" s="32" t="s">
        <v>87</v>
      </c>
      <c r="D55" s="1594"/>
      <c r="E55" s="1597"/>
      <c r="F55" s="1594"/>
      <c r="G55" s="1589"/>
      <c r="H55" s="2"/>
      <c r="I55" s="2"/>
      <c r="J55" s="2"/>
      <c r="K55" s="552"/>
      <c r="L55" s="22">
        <v>2</v>
      </c>
      <c r="M55" s="2"/>
      <c r="N55" s="2"/>
      <c r="O55" s="31"/>
      <c r="P55" s="37"/>
    </row>
    <row r="56" spans="1:16" ht="48" customHeight="1" x14ac:dyDescent="0.25">
      <c r="A56" s="1609"/>
      <c r="B56" s="1592"/>
      <c r="C56" s="32" t="s">
        <v>88</v>
      </c>
      <c r="D56" s="1595"/>
      <c r="E56" s="1598"/>
      <c r="F56" s="1595"/>
      <c r="G56" s="1590"/>
      <c r="H56" s="2"/>
      <c r="I56" s="2"/>
      <c r="J56" s="2"/>
      <c r="K56" s="552"/>
      <c r="L56" s="22">
        <v>2</v>
      </c>
      <c r="M56" s="2"/>
      <c r="N56" s="2"/>
      <c r="O56" s="31"/>
      <c r="P56" s="37"/>
    </row>
    <row r="57" spans="1:16" ht="63" customHeight="1" x14ac:dyDescent="0.25">
      <c r="A57" s="1609"/>
      <c r="B57" s="22" t="s">
        <v>1076</v>
      </c>
      <c r="C57" s="32" t="s">
        <v>1159</v>
      </c>
      <c r="D57" s="52" t="s">
        <v>1160</v>
      </c>
      <c r="E57" s="51">
        <v>18000</v>
      </c>
      <c r="F57" s="52">
        <v>41189400</v>
      </c>
      <c r="G57" s="13" t="s">
        <v>28</v>
      </c>
      <c r="H57" s="2"/>
      <c r="I57" s="2"/>
      <c r="J57" s="2"/>
      <c r="K57" s="552"/>
      <c r="L57" s="22">
        <v>2</v>
      </c>
      <c r="M57" s="2"/>
      <c r="N57" s="2"/>
      <c r="O57" s="31"/>
      <c r="P57" s="37"/>
    </row>
    <row r="58" spans="1:16" ht="15.75" hidden="1" customHeight="1" x14ac:dyDescent="0.25">
      <c r="A58" s="1609"/>
      <c r="B58" s="521"/>
      <c r="C58" s="6" t="s">
        <v>89</v>
      </c>
      <c r="D58" s="53">
        <v>284.2</v>
      </c>
      <c r="E58" s="54">
        <v>20000</v>
      </c>
      <c r="F58" s="53">
        <v>5684000</v>
      </c>
      <c r="G58" s="13" t="s">
        <v>28</v>
      </c>
      <c r="H58" s="2"/>
      <c r="I58" s="2"/>
      <c r="J58" s="2"/>
      <c r="K58" s="552"/>
      <c r="L58" s="22"/>
      <c r="M58" s="2"/>
      <c r="N58" s="2"/>
      <c r="O58" s="31"/>
      <c r="P58" s="37"/>
    </row>
    <row r="59" spans="1:16" ht="15.75" hidden="1" customHeight="1" x14ac:dyDescent="0.25">
      <c r="A59" s="1609"/>
      <c r="B59" s="521"/>
      <c r="C59" s="6" t="s">
        <v>90</v>
      </c>
      <c r="D59" s="54">
        <v>295.7</v>
      </c>
      <c r="E59" s="54">
        <v>20000</v>
      </c>
      <c r="F59" s="53">
        <v>5914000</v>
      </c>
      <c r="G59" s="13" t="s">
        <v>28</v>
      </c>
      <c r="H59" s="2"/>
      <c r="I59" s="2"/>
      <c r="J59" s="2"/>
      <c r="K59" s="552"/>
      <c r="L59" s="22"/>
      <c r="M59" s="2"/>
      <c r="N59" s="2"/>
      <c r="O59" s="31"/>
      <c r="P59" s="37"/>
    </row>
    <row r="60" spans="1:16" ht="15.75" hidden="1" customHeight="1" x14ac:dyDescent="0.25">
      <c r="A60" s="1609"/>
      <c r="B60" s="521"/>
      <c r="C60" s="6" t="s">
        <v>91</v>
      </c>
      <c r="D60" s="54">
        <v>280.8</v>
      </c>
      <c r="E60" s="54">
        <v>20000</v>
      </c>
      <c r="F60" s="53">
        <v>5616000</v>
      </c>
      <c r="G60" s="13" t="s">
        <v>28</v>
      </c>
      <c r="H60" s="2"/>
      <c r="I60" s="2"/>
      <c r="J60" s="2"/>
      <c r="K60" s="552"/>
      <c r="L60" s="22"/>
      <c r="M60" s="2"/>
      <c r="N60" s="2"/>
      <c r="O60" s="31"/>
      <c r="P60" s="37"/>
    </row>
    <row r="61" spans="1:16" ht="15.75" hidden="1" customHeight="1" x14ac:dyDescent="0.25">
      <c r="A61" s="1609"/>
      <c r="B61" s="521"/>
      <c r="C61" s="6" t="s">
        <v>92</v>
      </c>
      <c r="D61" s="54">
        <v>296.2</v>
      </c>
      <c r="E61" s="54">
        <v>20000</v>
      </c>
      <c r="F61" s="53">
        <v>5924000</v>
      </c>
      <c r="G61" s="13" t="s">
        <v>28</v>
      </c>
      <c r="H61" s="2"/>
      <c r="I61" s="2"/>
      <c r="J61" s="2"/>
      <c r="K61" s="552"/>
      <c r="L61" s="22"/>
      <c r="M61" s="2"/>
      <c r="N61" s="2"/>
      <c r="O61" s="31"/>
      <c r="P61" s="37"/>
    </row>
    <row r="62" spans="1:16" ht="15.75" hidden="1" customHeight="1" x14ac:dyDescent="0.25">
      <c r="A62" s="1609"/>
      <c r="B62" s="521"/>
      <c r="C62" s="6" t="s">
        <v>93</v>
      </c>
      <c r="D62" s="54">
        <v>281.89999999999998</v>
      </c>
      <c r="E62" s="54">
        <v>20000</v>
      </c>
      <c r="F62" s="53">
        <v>5638000</v>
      </c>
      <c r="G62" s="13" t="s">
        <v>28</v>
      </c>
      <c r="H62" s="2"/>
      <c r="I62" s="2"/>
      <c r="J62" s="2"/>
      <c r="K62" s="552"/>
      <c r="L62" s="22"/>
      <c r="M62" s="2"/>
      <c r="N62" s="2"/>
      <c r="O62" s="31"/>
      <c r="P62" s="37"/>
    </row>
    <row r="63" spans="1:16" ht="60.75" customHeight="1" x14ac:dyDescent="0.25">
      <c r="A63" s="1602"/>
      <c r="B63" s="19" t="s">
        <v>1077</v>
      </c>
      <c r="C63" s="32" t="s">
        <v>94</v>
      </c>
      <c r="D63" s="52">
        <v>2274.1</v>
      </c>
      <c r="E63" s="51">
        <v>18000</v>
      </c>
      <c r="F63" s="52">
        <v>40933800</v>
      </c>
      <c r="G63" s="13" t="s">
        <v>28</v>
      </c>
      <c r="H63" s="2"/>
      <c r="I63" s="2"/>
      <c r="J63" s="2"/>
      <c r="K63" s="552"/>
      <c r="L63" s="22">
        <v>2</v>
      </c>
      <c r="M63" s="2"/>
      <c r="N63" s="2"/>
      <c r="O63" s="31"/>
      <c r="P63" s="37"/>
    </row>
    <row r="64" spans="1:16" x14ac:dyDescent="0.25">
      <c r="A64" s="1601">
        <v>5</v>
      </c>
      <c r="B64" s="1586" t="s">
        <v>1078</v>
      </c>
      <c r="C64" s="32" t="s">
        <v>95</v>
      </c>
      <c r="D64" s="24">
        <v>127.9</v>
      </c>
      <c r="E64" s="26">
        <v>90000</v>
      </c>
      <c r="F64" s="27">
        <f>E64*D64</f>
        <v>11511000</v>
      </c>
      <c r="G64" s="13" t="s">
        <v>28</v>
      </c>
      <c r="H64" s="2"/>
      <c r="I64" s="2"/>
      <c r="J64" s="2"/>
      <c r="K64" s="552"/>
      <c r="L64" s="22">
        <v>3</v>
      </c>
      <c r="M64" s="2"/>
      <c r="N64" s="2"/>
      <c r="O64" s="31"/>
      <c r="P64" s="37"/>
    </row>
    <row r="65" spans="1:16" x14ac:dyDescent="0.25">
      <c r="A65" s="1609"/>
      <c r="B65" s="1605"/>
      <c r="C65" s="32" t="s">
        <v>96</v>
      </c>
      <c r="D65" s="24">
        <v>136</v>
      </c>
      <c r="E65" s="26">
        <v>60000</v>
      </c>
      <c r="F65" s="27">
        <f>E65*D65</f>
        <v>8160000</v>
      </c>
      <c r="G65" s="13" t="s">
        <v>28</v>
      </c>
      <c r="H65" s="2"/>
      <c r="I65" s="2"/>
      <c r="J65" s="2"/>
      <c r="K65" s="552"/>
      <c r="L65" s="22">
        <v>3</v>
      </c>
      <c r="M65" s="2"/>
      <c r="N65" s="2"/>
      <c r="O65" s="31"/>
      <c r="P65" s="37"/>
    </row>
    <row r="66" spans="1:16" x14ac:dyDescent="0.25">
      <c r="A66" s="1609"/>
      <c r="B66" s="1605"/>
      <c r="C66" s="32" t="s">
        <v>97</v>
      </c>
      <c r="D66" s="24">
        <v>100</v>
      </c>
      <c r="E66" s="26">
        <v>25000</v>
      </c>
      <c r="F66" s="27">
        <f>E66*D66</f>
        <v>2500000</v>
      </c>
      <c r="G66" s="13" t="s">
        <v>28</v>
      </c>
      <c r="H66" s="2"/>
      <c r="I66" s="2"/>
      <c r="J66" s="2"/>
      <c r="K66" s="552"/>
      <c r="L66" s="22">
        <v>3</v>
      </c>
      <c r="M66" s="2"/>
      <c r="N66" s="2"/>
      <c r="O66" s="31"/>
      <c r="P66" s="37"/>
    </row>
    <row r="67" spans="1:16" x14ac:dyDescent="0.25">
      <c r="A67" s="1602"/>
      <c r="B67" s="1587"/>
      <c r="C67" s="15" t="s">
        <v>98</v>
      </c>
      <c r="D67" s="55"/>
      <c r="E67" s="49"/>
      <c r="F67" s="43">
        <v>17500000</v>
      </c>
      <c r="G67" s="13" t="s">
        <v>28</v>
      </c>
      <c r="H67" s="2"/>
      <c r="I67" s="2"/>
      <c r="J67" s="2"/>
      <c r="K67" s="552"/>
      <c r="L67" s="22">
        <v>3</v>
      </c>
      <c r="M67" s="2"/>
      <c r="N67" s="2"/>
      <c r="O67" s="31"/>
      <c r="P67" s="37"/>
    </row>
    <row r="68" spans="1:16" ht="94.5" x14ac:dyDescent="0.25">
      <c r="A68" s="3">
        <v>6</v>
      </c>
      <c r="B68" s="22" t="s">
        <v>1078</v>
      </c>
      <c r="C68" s="32" t="s">
        <v>99</v>
      </c>
      <c r="D68" s="24">
        <v>108.9</v>
      </c>
      <c r="E68" s="56">
        <v>45914</v>
      </c>
      <c r="F68" s="57">
        <v>5120000</v>
      </c>
      <c r="G68" s="8" t="s">
        <v>30</v>
      </c>
      <c r="H68" s="16">
        <v>43032</v>
      </c>
      <c r="I68" s="2" t="s">
        <v>101</v>
      </c>
      <c r="J68" s="2" t="s">
        <v>102</v>
      </c>
      <c r="K68" s="552"/>
      <c r="L68" s="22"/>
      <c r="M68" s="2"/>
      <c r="N68" s="2"/>
      <c r="O68" s="31"/>
      <c r="P68" s="37"/>
    </row>
    <row r="69" spans="1:16" x14ac:dyDescent="0.25">
      <c r="A69" s="1601">
        <v>7</v>
      </c>
      <c r="B69" s="1586" t="s">
        <v>1079</v>
      </c>
      <c r="C69" s="32" t="s">
        <v>1141</v>
      </c>
      <c r="D69" s="24">
        <v>63.4</v>
      </c>
      <c r="E69" s="56">
        <v>55000</v>
      </c>
      <c r="F69" s="27">
        <f>E69*D69</f>
        <v>3487000</v>
      </c>
      <c r="G69" s="559" t="s">
        <v>121</v>
      </c>
      <c r="H69" s="16">
        <v>43056</v>
      </c>
      <c r="I69" s="2" t="s">
        <v>1155</v>
      </c>
      <c r="J69" s="2" t="s">
        <v>1156</v>
      </c>
      <c r="K69" s="553">
        <v>43062</v>
      </c>
      <c r="L69" s="22">
        <v>2</v>
      </c>
      <c r="M69" s="2"/>
      <c r="N69" s="2"/>
      <c r="O69" s="31"/>
      <c r="P69" s="37"/>
    </row>
    <row r="70" spans="1:16" x14ac:dyDescent="0.25">
      <c r="A70" s="1609"/>
      <c r="B70" s="1605"/>
      <c r="C70" s="32" t="s">
        <v>1142</v>
      </c>
      <c r="D70" s="24">
        <v>30.4</v>
      </c>
      <c r="E70" s="56">
        <v>55000</v>
      </c>
      <c r="F70" s="27">
        <f>E70*D70</f>
        <v>1672000</v>
      </c>
      <c r="G70" s="559" t="s">
        <v>121</v>
      </c>
      <c r="H70" s="16">
        <v>43056</v>
      </c>
      <c r="I70" s="2" t="s">
        <v>210</v>
      </c>
      <c r="J70" s="2" t="s">
        <v>1157</v>
      </c>
      <c r="K70" s="553">
        <v>43062</v>
      </c>
      <c r="L70" s="22"/>
      <c r="M70" s="2"/>
      <c r="N70" s="2"/>
      <c r="O70" s="31"/>
      <c r="P70" s="37"/>
    </row>
    <row r="71" spans="1:16" x14ac:dyDescent="0.25">
      <c r="A71" s="1609"/>
      <c r="B71" s="1605"/>
      <c r="C71" s="32" t="s">
        <v>1143</v>
      </c>
      <c r="D71" s="24">
        <v>22.9</v>
      </c>
      <c r="E71" s="56">
        <v>55000</v>
      </c>
      <c r="F71" s="27">
        <f>E71*D71</f>
        <v>1259500</v>
      </c>
      <c r="G71" s="13" t="s">
        <v>28</v>
      </c>
      <c r="H71" s="2"/>
      <c r="I71" s="2"/>
      <c r="J71" s="2"/>
      <c r="K71" s="552"/>
      <c r="L71" s="22"/>
      <c r="M71" s="2"/>
      <c r="N71" s="2"/>
      <c r="O71" s="31"/>
      <c r="P71" s="37"/>
    </row>
    <row r="72" spans="1:16" x14ac:dyDescent="0.25">
      <c r="A72" s="1609"/>
      <c r="B72" s="1605"/>
      <c r="C72" s="32" t="s">
        <v>1144</v>
      </c>
      <c r="D72" s="24">
        <v>140.30000000000001</v>
      </c>
      <c r="E72" s="56">
        <v>55000</v>
      </c>
      <c r="F72" s="27">
        <f>E72*D72</f>
        <v>7716500.0000000009</v>
      </c>
      <c r="G72" s="13" t="s">
        <v>28</v>
      </c>
      <c r="H72" s="2"/>
      <c r="I72" s="2"/>
      <c r="J72" s="2"/>
      <c r="K72" s="552"/>
      <c r="L72" s="22">
        <v>2</v>
      </c>
      <c r="M72" s="2"/>
      <c r="N72" s="2"/>
      <c r="O72" s="31"/>
      <c r="P72" s="37"/>
    </row>
    <row r="73" spans="1:16" x14ac:dyDescent="0.25">
      <c r="A73" s="1602"/>
      <c r="B73" s="1587"/>
      <c r="C73" s="15" t="s">
        <v>100</v>
      </c>
      <c r="D73" s="38">
        <f>SUM(D69:D72)</f>
        <v>257</v>
      </c>
      <c r="E73" s="58"/>
      <c r="F73" s="43">
        <f>SUM(F69:F72)</f>
        <v>14135000</v>
      </c>
      <c r="G73" s="13" t="s">
        <v>28</v>
      </c>
      <c r="H73" s="2"/>
      <c r="I73" s="2"/>
      <c r="J73" s="2"/>
      <c r="K73" s="552"/>
      <c r="L73" s="22">
        <v>2</v>
      </c>
      <c r="M73" s="2"/>
      <c r="N73" s="2"/>
      <c r="O73" s="31"/>
      <c r="P73" s="37"/>
    </row>
    <row r="74" spans="1:16" ht="39.75" customHeight="1" x14ac:dyDescent="0.25">
      <c r="A74" s="1601">
        <v>8</v>
      </c>
      <c r="B74" s="1586" t="s">
        <v>1078</v>
      </c>
      <c r="C74" s="32" t="s">
        <v>103</v>
      </c>
      <c r="D74" s="59">
        <v>573</v>
      </c>
      <c r="E74" s="60">
        <f>F74/D74</f>
        <v>42757.417102966843</v>
      </c>
      <c r="F74" s="57">
        <v>24500000</v>
      </c>
      <c r="G74" s="13" t="s">
        <v>28</v>
      </c>
      <c r="H74" s="2"/>
      <c r="I74" s="2"/>
      <c r="J74" s="2"/>
      <c r="K74" s="552"/>
      <c r="L74" s="22">
        <v>3</v>
      </c>
      <c r="M74" s="2"/>
      <c r="N74" s="2"/>
      <c r="O74" s="31"/>
      <c r="P74" s="37"/>
    </row>
    <row r="75" spans="1:16" ht="33" customHeight="1" x14ac:dyDescent="0.25">
      <c r="A75" s="1609"/>
      <c r="B75" s="1605"/>
      <c r="C75" s="32" t="s">
        <v>104</v>
      </c>
      <c r="D75" s="59">
        <v>328</v>
      </c>
      <c r="E75" s="60">
        <f>F75/D75</f>
        <v>32317.073170731706</v>
      </c>
      <c r="F75" s="57">
        <v>10600000</v>
      </c>
      <c r="G75" s="13" t="s">
        <v>28</v>
      </c>
      <c r="H75" s="2"/>
      <c r="I75" s="2"/>
      <c r="J75" s="2"/>
      <c r="K75" s="552"/>
      <c r="L75" s="22">
        <v>3</v>
      </c>
      <c r="M75" s="2"/>
      <c r="N75" s="2"/>
      <c r="O75" s="31"/>
      <c r="P75" s="37"/>
    </row>
    <row r="76" spans="1:16" x14ac:dyDescent="0.25">
      <c r="A76" s="1602"/>
      <c r="B76" s="1587"/>
      <c r="C76" s="15" t="s">
        <v>105</v>
      </c>
      <c r="D76" s="38">
        <f>SUM(D74:D75)</f>
        <v>901</v>
      </c>
      <c r="E76" s="55"/>
      <c r="F76" s="38">
        <v>25000000</v>
      </c>
      <c r="G76" s="13" t="s">
        <v>28</v>
      </c>
      <c r="H76" s="2"/>
      <c r="I76" s="2"/>
      <c r="J76" s="2"/>
      <c r="K76" s="552"/>
      <c r="L76" s="22"/>
      <c r="M76" s="2"/>
      <c r="N76" s="2"/>
      <c r="O76" s="31"/>
      <c r="P76" s="37"/>
    </row>
    <row r="77" spans="1:16" ht="31.5" x14ac:dyDescent="0.25">
      <c r="A77" s="3">
        <v>9</v>
      </c>
      <c r="B77" s="22" t="s">
        <v>1078</v>
      </c>
      <c r="C77" s="2" t="s">
        <v>106</v>
      </c>
      <c r="D77" s="24">
        <v>1079.4000000000001</v>
      </c>
      <c r="E77" s="26">
        <f>F77/D77</f>
        <v>4632.2030757828416</v>
      </c>
      <c r="F77" s="27">
        <v>5000000</v>
      </c>
      <c r="G77" s="13" t="s">
        <v>28</v>
      </c>
      <c r="H77" s="2"/>
      <c r="I77" s="2"/>
      <c r="J77" s="2"/>
      <c r="K77" s="552"/>
      <c r="L77" s="22"/>
      <c r="M77" s="2"/>
      <c r="N77" s="2"/>
      <c r="O77" s="31"/>
      <c r="P77" s="37"/>
    </row>
    <row r="78" spans="1:16" ht="21" customHeight="1" x14ac:dyDescent="0.25">
      <c r="A78" s="3">
        <v>10</v>
      </c>
      <c r="B78" s="22" t="s">
        <v>1078</v>
      </c>
      <c r="C78" s="2" t="s">
        <v>107</v>
      </c>
      <c r="D78" s="24">
        <v>134.4</v>
      </c>
      <c r="E78" s="26">
        <f>F78/D78</f>
        <v>28273.809523809523</v>
      </c>
      <c r="F78" s="27">
        <v>3800000</v>
      </c>
      <c r="G78" s="13" t="s">
        <v>28</v>
      </c>
      <c r="H78" s="2"/>
      <c r="I78" s="2"/>
      <c r="J78" s="2"/>
      <c r="K78" s="552"/>
      <c r="L78" s="22">
        <v>5</v>
      </c>
      <c r="M78" s="2"/>
      <c r="N78" s="2"/>
      <c r="O78" s="31"/>
      <c r="P78" s="37"/>
    </row>
  </sheetData>
  <autoFilter ref="A2:P3"/>
  <mergeCells count="37">
    <mergeCell ref="A74:A76"/>
    <mergeCell ref="B2:B3"/>
    <mergeCell ref="B4:B8"/>
    <mergeCell ref="B9:B17"/>
    <mergeCell ref="B64:B67"/>
    <mergeCell ref="B69:B73"/>
    <mergeCell ref="B74:B76"/>
    <mergeCell ref="B18:B25"/>
    <mergeCell ref="B26:B34"/>
    <mergeCell ref="B35:B52"/>
    <mergeCell ref="A69:A73"/>
    <mergeCell ref="A64:A67"/>
    <mergeCell ref="A9:A17"/>
    <mergeCell ref="A35:A63"/>
    <mergeCell ref="A1:H1"/>
    <mergeCell ref="A2:A3"/>
    <mergeCell ref="C2:C3"/>
    <mergeCell ref="D2:D3"/>
    <mergeCell ref="E2:E3"/>
    <mergeCell ref="F2:F3"/>
    <mergeCell ref="G2:G3"/>
    <mergeCell ref="H2:H3"/>
    <mergeCell ref="P2:P3"/>
    <mergeCell ref="A4:A8"/>
    <mergeCell ref="I2:I3"/>
    <mergeCell ref="J2:J3"/>
    <mergeCell ref="K2:K3"/>
    <mergeCell ref="L2:L3"/>
    <mergeCell ref="M2:M3"/>
    <mergeCell ref="N2:N3"/>
    <mergeCell ref="D53:D56"/>
    <mergeCell ref="E53:E56"/>
    <mergeCell ref="A18:A34"/>
    <mergeCell ref="B53:B56"/>
    <mergeCell ref="O2:O3"/>
    <mergeCell ref="G53:G56"/>
    <mergeCell ref="F53:F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75" zoomScaleNormal="75" workbookViewId="0">
      <selection activeCell="M3" sqref="M3:M4"/>
    </sheetView>
  </sheetViews>
  <sheetFormatPr defaultRowHeight="15.75" x14ac:dyDescent="0.25"/>
  <cols>
    <col min="2" max="2" width="28.42578125" style="366" customWidth="1"/>
    <col min="3" max="3" width="17.140625" customWidth="1"/>
    <col min="4" max="4" width="12.42578125" customWidth="1"/>
    <col min="6" max="6" width="11.85546875" customWidth="1"/>
    <col min="7" max="7" width="13.42578125" customWidth="1"/>
    <col min="8" max="8" width="12.5703125" customWidth="1"/>
    <col min="9" max="9" width="15.5703125" customWidth="1"/>
    <col min="10" max="10" width="24.5703125" customWidth="1"/>
    <col min="11" max="11" width="21" hidden="1" customWidth="1"/>
    <col min="12" max="12" width="18.5703125" customWidth="1"/>
    <col min="13" max="13" width="22.28515625" customWidth="1"/>
  </cols>
  <sheetData>
    <row r="1" spans="1:13" s="545" customFormat="1" x14ac:dyDescent="0.25">
      <c r="A1" s="545" t="s">
        <v>1080</v>
      </c>
      <c r="C1" s="535"/>
      <c r="D1" s="535"/>
      <c r="E1" s="535"/>
      <c r="F1" s="535"/>
      <c r="G1" s="535"/>
      <c r="H1" s="535"/>
      <c r="I1" s="535"/>
      <c r="J1" s="535"/>
      <c r="K1" s="535"/>
    </row>
    <row r="2" spans="1:13" s="545" customFormat="1" x14ac:dyDescent="0.25">
      <c r="A2" s="545" t="s">
        <v>1081</v>
      </c>
      <c r="C2" s="1940"/>
      <c r="D2" s="1940"/>
      <c r="E2" s="1940"/>
      <c r="F2" s="1940"/>
      <c r="G2" s="1940"/>
      <c r="H2" s="1940"/>
      <c r="I2" s="1940"/>
      <c r="J2" s="1940"/>
      <c r="K2" s="1940"/>
    </row>
    <row r="3" spans="1:13" ht="75.75" customHeight="1" x14ac:dyDescent="0.25">
      <c r="A3" s="1591" t="s">
        <v>0</v>
      </c>
      <c r="B3" s="1591" t="s">
        <v>1068</v>
      </c>
      <c r="C3" s="1591" t="s">
        <v>1</v>
      </c>
      <c r="D3" s="1946" t="s">
        <v>5</v>
      </c>
      <c r="E3" s="1946" t="s">
        <v>109</v>
      </c>
      <c r="F3" s="1946" t="s">
        <v>6</v>
      </c>
      <c r="G3" s="1946" t="s">
        <v>7</v>
      </c>
      <c r="H3" s="1947" t="s">
        <v>1082</v>
      </c>
      <c r="I3" s="1947" t="s">
        <v>1083</v>
      </c>
      <c r="J3" s="1947" t="s">
        <v>1084</v>
      </c>
      <c r="K3" s="1947" t="s">
        <v>319</v>
      </c>
      <c r="L3" s="1939" t="s">
        <v>8</v>
      </c>
      <c r="M3" s="1939" t="s">
        <v>114</v>
      </c>
    </row>
    <row r="4" spans="1:13" ht="15.75" customHeight="1" x14ac:dyDescent="0.25">
      <c r="A4" s="1591"/>
      <c r="B4" s="1591"/>
      <c r="C4" s="1591"/>
      <c r="D4" s="1946"/>
      <c r="E4" s="1946"/>
      <c r="F4" s="1946"/>
      <c r="G4" s="1946"/>
      <c r="H4" s="1947"/>
      <c r="I4" s="1947"/>
      <c r="J4" s="1947"/>
      <c r="K4" s="1947"/>
      <c r="L4" s="1939"/>
      <c r="M4" s="1939"/>
    </row>
    <row r="5" spans="1:13" ht="15.75" customHeight="1" x14ac:dyDescent="0.25">
      <c r="A5" s="3">
        <v>1</v>
      </c>
      <c r="B5" s="537" t="s">
        <v>1086</v>
      </c>
      <c r="C5" s="536" t="s">
        <v>1123</v>
      </c>
      <c r="D5" s="62" t="s">
        <v>118</v>
      </c>
      <c r="E5" s="542"/>
      <c r="F5" s="542"/>
      <c r="G5" s="543"/>
      <c r="H5" s="523">
        <v>11</v>
      </c>
      <c r="I5" s="523">
        <v>150000</v>
      </c>
      <c r="J5" s="523">
        <v>1650000</v>
      </c>
      <c r="K5" s="524"/>
      <c r="L5" s="525"/>
      <c r="M5" s="525"/>
    </row>
    <row r="6" spans="1:13" x14ac:dyDescent="0.25">
      <c r="A6" s="541">
        <v>2</v>
      </c>
      <c r="B6" s="537" t="s">
        <v>1086</v>
      </c>
      <c r="C6" s="536" t="s">
        <v>1087</v>
      </c>
      <c r="D6" s="62" t="s">
        <v>118</v>
      </c>
      <c r="E6" s="526"/>
      <c r="F6" s="544"/>
      <c r="G6" s="526"/>
      <c r="H6" s="527">
        <v>11</v>
      </c>
      <c r="I6" s="527">
        <v>150000</v>
      </c>
      <c r="J6" s="527">
        <v>1650000</v>
      </c>
      <c r="K6" s="528"/>
      <c r="L6" s="64"/>
      <c r="M6" s="64"/>
    </row>
    <row r="7" spans="1:13" x14ac:dyDescent="0.25">
      <c r="A7" s="540">
        <f>A6+1</f>
        <v>3</v>
      </c>
      <c r="B7" s="537" t="s">
        <v>1086</v>
      </c>
      <c r="C7" s="536" t="s">
        <v>1088</v>
      </c>
      <c r="D7" s="62" t="s">
        <v>118</v>
      </c>
      <c r="E7" s="526"/>
      <c r="F7" s="526"/>
      <c r="G7" s="526"/>
      <c r="H7" s="527">
        <v>11</v>
      </c>
      <c r="I7" s="527">
        <v>150000</v>
      </c>
      <c r="J7" s="527">
        <v>1650000</v>
      </c>
      <c r="K7" s="528"/>
      <c r="L7" s="64"/>
      <c r="M7" s="64"/>
    </row>
    <row r="8" spans="1:13" x14ac:dyDescent="0.25">
      <c r="A8" s="540">
        <f t="shared" ref="A8:A41" si="0">A7+1</f>
        <v>4</v>
      </c>
      <c r="B8" s="537" t="s">
        <v>1086</v>
      </c>
      <c r="C8" s="536" t="s">
        <v>1089</v>
      </c>
      <c r="D8" s="62" t="s">
        <v>118</v>
      </c>
      <c r="E8" s="526"/>
      <c r="F8" s="526"/>
      <c r="G8" s="526"/>
      <c r="H8" s="527">
        <v>11</v>
      </c>
      <c r="I8" s="527">
        <v>150000</v>
      </c>
      <c r="J8" s="527">
        <v>1650000</v>
      </c>
      <c r="K8" s="528"/>
      <c r="L8" s="64"/>
      <c r="M8" s="64"/>
    </row>
    <row r="9" spans="1:13" x14ac:dyDescent="0.25">
      <c r="A9" s="540">
        <f t="shared" si="0"/>
        <v>5</v>
      </c>
      <c r="B9" s="537" t="s">
        <v>1086</v>
      </c>
      <c r="C9" s="536" t="s">
        <v>1090</v>
      </c>
      <c r="D9" s="62" t="s">
        <v>118</v>
      </c>
      <c r="E9" s="526"/>
      <c r="F9" s="526"/>
      <c r="G9" s="526"/>
      <c r="H9" s="527">
        <v>11</v>
      </c>
      <c r="I9" s="527">
        <v>150000</v>
      </c>
      <c r="J9" s="527">
        <v>1650000</v>
      </c>
      <c r="K9" s="528"/>
      <c r="L9" s="64"/>
      <c r="M9" s="64"/>
    </row>
    <row r="10" spans="1:13" x14ac:dyDescent="0.25">
      <c r="A10" s="540">
        <f t="shared" si="0"/>
        <v>6</v>
      </c>
      <c r="B10" s="537" t="s">
        <v>1086</v>
      </c>
      <c r="C10" s="536" t="s">
        <v>1091</v>
      </c>
      <c r="D10" s="62" t="s">
        <v>118</v>
      </c>
      <c r="E10" s="526"/>
      <c r="F10" s="526"/>
      <c r="G10" s="526"/>
      <c r="H10" s="527">
        <v>11</v>
      </c>
      <c r="I10" s="527">
        <v>150000</v>
      </c>
      <c r="J10" s="527">
        <v>1650000</v>
      </c>
      <c r="K10" s="528"/>
      <c r="L10" s="64"/>
      <c r="M10" s="64"/>
    </row>
    <row r="11" spans="1:13" x14ac:dyDescent="0.25">
      <c r="A11" s="540">
        <f t="shared" si="0"/>
        <v>7</v>
      </c>
      <c r="B11" s="537" t="s">
        <v>1086</v>
      </c>
      <c r="C11" s="536" t="s">
        <v>1092</v>
      </c>
      <c r="D11" s="62" t="s">
        <v>118</v>
      </c>
      <c r="E11" s="526"/>
      <c r="F11" s="526"/>
      <c r="G11" s="526"/>
      <c r="H11" s="527">
        <v>11</v>
      </c>
      <c r="I11" s="527">
        <v>150000</v>
      </c>
      <c r="J11" s="527">
        <v>1650000</v>
      </c>
      <c r="K11" s="528"/>
      <c r="L11" s="64"/>
      <c r="M11" s="64"/>
    </row>
    <row r="12" spans="1:13" x14ac:dyDescent="0.25">
      <c r="A12" s="540">
        <f t="shared" si="0"/>
        <v>8</v>
      </c>
      <c r="B12" s="537" t="s">
        <v>1086</v>
      </c>
      <c r="C12" s="536" t="s">
        <v>1093</v>
      </c>
      <c r="D12" s="62" t="s">
        <v>118</v>
      </c>
      <c r="E12" s="526"/>
      <c r="F12" s="526"/>
      <c r="G12" s="526"/>
      <c r="H12" s="527">
        <v>11</v>
      </c>
      <c r="I12" s="527">
        <v>150000</v>
      </c>
      <c r="J12" s="527">
        <v>1650000</v>
      </c>
      <c r="K12" s="528"/>
      <c r="L12" s="64"/>
      <c r="M12" s="64"/>
    </row>
    <row r="13" spans="1:13" x14ac:dyDescent="0.25">
      <c r="A13" s="540">
        <f t="shared" si="0"/>
        <v>9</v>
      </c>
      <c r="B13" s="537" t="s">
        <v>1086</v>
      </c>
      <c r="C13" s="536" t="s">
        <v>1094</v>
      </c>
      <c r="D13" s="62" t="s">
        <v>118</v>
      </c>
      <c r="E13" s="526"/>
      <c r="F13" s="526"/>
      <c r="G13" s="526"/>
      <c r="H13" s="527">
        <v>11</v>
      </c>
      <c r="I13" s="527">
        <v>150000</v>
      </c>
      <c r="J13" s="527">
        <v>1650000</v>
      </c>
      <c r="K13" s="528"/>
      <c r="L13" s="64"/>
      <c r="M13" s="64"/>
    </row>
    <row r="14" spans="1:13" x14ac:dyDescent="0.25">
      <c r="A14" s="540">
        <f t="shared" si="0"/>
        <v>10</v>
      </c>
      <c r="B14" s="537" t="s">
        <v>1086</v>
      </c>
      <c r="C14" s="536" t="s">
        <v>1095</v>
      </c>
      <c r="D14" s="62" t="s">
        <v>118</v>
      </c>
      <c r="E14" s="526"/>
      <c r="F14" s="526"/>
      <c r="G14" s="526"/>
      <c r="H14" s="527">
        <v>11</v>
      </c>
      <c r="I14" s="527">
        <v>150000</v>
      </c>
      <c r="J14" s="527">
        <v>1650000</v>
      </c>
      <c r="K14" s="528"/>
      <c r="L14" s="64"/>
      <c r="M14" s="64"/>
    </row>
    <row r="15" spans="1:13" x14ac:dyDescent="0.25">
      <c r="A15" s="540">
        <f t="shared" si="0"/>
        <v>11</v>
      </c>
      <c r="B15" s="537" t="s">
        <v>1086</v>
      </c>
      <c r="C15" s="536" t="s">
        <v>1096</v>
      </c>
      <c r="D15" s="62" t="s">
        <v>118</v>
      </c>
      <c r="E15" s="526"/>
      <c r="F15" s="526"/>
      <c r="G15" s="526"/>
      <c r="H15" s="527">
        <v>12</v>
      </c>
      <c r="I15" s="527">
        <v>140000</v>
      </c>
      <c r="J15" s="527">
        <v>1680000</v>
      </c>
      <c r="K15" s="528"/>
      <c r="L15" s="64"/>
      <c r="M15" s="64"/>
    </row>
    <row r="16" spans="1:13" x14ac:dyDescent="0.25">
      <c r="A16" s="540">
        <f t="shared" si="0"/>
        <v>12</v>
      </c>
      <c r="B16" s="537" t="s">
        <v>1086</v>
      </c>
      <c r="C16" s="536" t="s">
        <v>1097</v>
      </c>
      <c r="D16" s="62" t="s">
        <v>118</v>
      </c>
      <c r="E16" s="526"/>
      <c r="F16" s="526"/>
      <c r="G16" s="526"/>
      <c r="H16" s="527">
        <v>12</v>
      </c>
      <c r="I16" s="527">
        <v>140000</v>
      </c>
      <c r="J16" s="527">
        <v>1680000</v>
      </c>
      <c r="K16" s="528"/>
      <c r="L16" s="64"/>
      <c r="M16" s="64"/>
    </row>
    <row r="17" spans="1:13" x14ac:dyDescent="0.25">
      <c r="A17" s="540">
        <f t="shared" si="0"/>
        <v>13</v>
      </c>
      <c r="B17" s="537" t="s">
        <v>1086</v>
      </c>
      <c r="C17" s="536" t="s">
        <v>1098</v>
      </c>
      <c r="D17" s="62" t="s">
        <v>118</v>
      </c>
      <c r="E17" s="526"/>
      <c r="F17" s="526"/>
      <c r="G17" s="526"/>
      <c r="H17" s="527">
        <v>12</v>
      </c>
      <c r="I17" s="527">
        <v>140000</v>
      </c>
      <c r="J17" s="527">
        <v>1680000</v>
      </c>
      <c r="K17" s="528"/>
      <c r="L17" s="64"/>
      <c r="M17" s="64"/>
    </row>
    <row r="18" spans="1:13" x14ac:dyDescent="0.25">
      <c r="A18" s="540">
        <f t="shared" si="0"/>
        <v>14</v>
      </c>
      <c r="B18" s="537" t="s">
        <v>1086</v>
      </c>
      <c r="C18" s="536" t="s">
        <v>1099</v>
      </c>
      <c r="D18" s="62" t="s">
        <v>118</v>
      </c>
      <c r="E18" s="526"/>
      <c r="F18" s="526"/>
      <c r="G18" s="526"/>
      <c r="H18" s="527">
        <v>12</v>
      </c>
      <c r="I18" s="527">
        <v>140000</v>
      </c>
      <c r="J18" s="527">
        <v>1680000</v>
      </c>
      <c r="K18" s="528"/>
      <c r="L18" s="64"/>
      <c r="M18" s="64"/>
    </row>
    <row r="19" spans="1:13" x14ac:dyDescent="0.25">
      <c r="A19" s="540">
        <f t="shared" si="0"/>
        <v>15</v>
      </c>
      <c r="B19" s="537" t="s">
        <v>1086</v>
      </c>
      <c r="C19" s="536" t="s">
        <v>1100</v>
      </c>
      <c r="D19" s="62" t="s">
        <v>118</v>
      </c>
      <c r="E19" s="526"/>
      <c r="F19" s="526"/>
      <c r="G19" s="526"/>
      <c r="H19" s="527">
        <v>12</v>
      </c>
      <c r="I19" s="527">
        <v>140000</v>
      </c>
      <c r="J19" s="527">
        <v>1680000</v>
      </c>
      <c r="K19" s="528"/>
      <c r="L19" s="64"/>
      <c r="M19" s="64"/>
    </row>
    <row r="20" spans="1:13" x14ac:dyDescent="0.25">
      <c r="A20" s="540">
        <f t="shared" si="0"/>
        <v>16</v>
      </c>
      <c r="B20" s="537" t="s">
        <v>1086</v>
      </c>
      <c r="C20" s="536" t="s">
        <v>1101</v>
      </c>
      <c r="D20" s="62" t="s">
        <v>118</v>
      </c>
      <c r="E20" s="526"/>
      <c r="F20" s="526"/>
      <c r="G20" s="526"/>
      <c r="H20" s="527">
        <v>12</v>
      </c>
      <c r="I20" s="527">
        <v>140000</v>
      </c>
      <c r="J20" s="527">
        <v>1680000</v>
      </c>
      <c r="K20" s="528"/>
      <c r="L20" s="64"/>
      <c r="M20" s="64"/>
    </row>
    <row r="21" spans="1:13" x14ac:dyDescent="0.25">
      <c r="A21" s="540">
        <f t="shared" si="0"/>
        <v>17</v>
      </c>
      <c r="B21" s="537" t="s">
        <v>1086</v>
      </c>
      <c r="C21" s="536" t="s">
        <v>1102</v>
      </c>
      <c r="D21" s="62" t="s">
        <v>118</v>
      </c>
      <c r="E21" s="526"/>
      <c r="F21" s="526"/>
      <c r="G21" s="526"/>
      <c r="H21" s="527">
        <v>12</v>
      </c>
      <c r="I21" s="527">
        <v>140000</v>
      </c>
      <c r="J21" s="527">
        <v>1680000</v>
      </c>
      <c r="K21" s="528"/>
      <c r="L21" s="64"/>
      <c r="M21" s="64"/>
    </row>
    <row r="22" spans="1:13" x14ac:dyDescent="0.25">
      <c r="A22" s="540">
        <f t="shared" si="0"/>
        <v>18</v>
      </c>
      <c r="B22" s="537" t="s">
        <v>1086</v>
      </c>
      <c r="C22" s="536" t="s">
        <v>1103</v>
      </c>
      <c r="D22" s="62" t="s">
        <v>118</v>
      </c>
      <c r="E22" s="526"/>
      <c r="F22" s="526"/>
      <c r="G22" s="526"/>
      <c r="H22" s="527">
        <v>18</v>
      </c>
      <c r="I22" s="527">
        <v>130000</v>
      </c>
      <c r="J22" s="527">
        <v>2340000</v>
      </c>
      <c r="K22" s="528"/>
      <c r="L22" s="64"/>
      <c r="M22" s="64"/>
    </row>
    <row r="23" spans="1:13" x14ac:dyDescent="0.25">
      <c r="A23" s="540">
        <f t="shared" si="0"/>
        <v>19</v>
      </c>
      <c r="B23" s="537" t="s">
        <v>1086</v>
      </c>
      <c r="C23" s="536" t="s">
        <v>1104</v>
      </c>
      <c r="D23" s="62" t="s">
        <v>118</v>
      </c>
      <c r="E23" s="526"/>
      <c r="F23" s="526"/>
      <c r="G23" s="526"/>
      <c r="H23" s="527">
        <v>11.4</v>
      </c>
      <c r="I23" s="527">
        <v>140000</v>
      </c>
      <c r="J23" s="527">
        <v>1596000</v>
      </c>
      <c r="K23" s="529"/>
      <c r="L23" s="64"/>
      <c r="M23" s="64"/>
    </row>
    <row r="24" spans="1:13" x14ac:dyDescent="0.25">
      <c r="A24" s="540">
        <f t="shared" si="0"/>
        <v>20</v>
      </c>
      <c r="B24" s="537" t="s">
        <v>1086</v>
      </c>
      <c r="C24" s="536" t="s">
        <v>1105</v>
      </c>
      <c r="D24" s="62" t="s">
        <v>118</v>
      </c>
      <c r="E24" s="526"/>
      <c r="F24" s="526"/>
      <c r="G24" s="526"/>
      <c r="H24" s="527">
        <v>10.5</v>
      </c>
      <c r="I24" s="527">
        <v>150000</v>
      </c>
      <c r="J24" s="527">
        <v>1575000</v>
      </c>
      <c r="K24" s="528"/>
      <c r="L24" s="64"/>
      <c r="M24" s="64"/>
    </row>
    <row r="25" spans="1:13" x14ac:dyDescent="0.25">
      <c r="A25" s="540">
        <f t="shared" si="0"/>
        <v>21</v>
      </c>
      <c r="B25" s="537" t="s">
        <v>1086</v>
      </c>
      <c r="C25" s="536" t="s">
        <v>1106</v>
      </c>
      <c r="D25" s="62" t="s">
        <v>118</v>
      </c>
      <c r="E25" s="526"/>
      <c r="F25" s="526"/>
      <c r="G25" s="526"/>
      <c r="H25" s="527">
        <v>10</v>
      </c>
      <c r="I25" s="527">
        <v>150000</v>
      </c>
      <c r="J25" s="527">
        <v>1500000</v>
      </c>
      <c r="K25" s="528"/>
      <c r="L25" s="64"/>
      <c r="M25" s="64"/>
    </row>
    <row r="26" spans="1:13" x14ac:dyDescent="0.25">
      <c r="A26" s="540">
        <f t="shared" si="0"/>
        <v>22</v>
      </c>
      <c r="B26" s="537" t="s">
        <v>1086</v>
      </c>
      <c r="C26" s="536" t="s">
        <v>1107</v>
      </c>
      <c r="D26" s="62" t="s">
        <v>118</v>
      </c>
      <c r="E26" s="526"/>
      <c r="F26" s="526"/>
      <c r="G26" s="526"/>
      <c r="H26" s="527">
        <v>10</v>
      </c>
      <c r="I26" s="527">
        <v>150000</v>
      </c>
      <c r="J26" s="527">
        <v>1500000</v>
      </c>
      <c r="K26" s="528"/>
      <c r="L26" s="64"/>
      <c r="M26" s="64"/>
    </row>
    <row r="27" spans="1:13" x14ac:dyDescent="0.25">
      <c r="A27" s="540">
        <f t="shared" si="0"/>
        <v>23</v>
      </c>
      <c r="B27" s="537" t="s">
        <v>1086</v>
      </c>
      <c r="C27" s="536" t="s">
        <v>1108</v>
      </c>
      <c r="D27" s="62" t="s">
        <v>118</v>
      </c>
      <c r="E27" s="526"/>
      <c r="F27" s="526"/>
      <c r="G27" s="526"/>
      <c r="H27" s="527">
        <v>10</v>
      </c>
      <c r="I27" s="527">
        <v>150000</v>
      </c>
      <c r="J27" s="527">
        <v>1500000</v>
      </c>
      <c r="K27" s="528"/>
      <c r="L27" s="64"/>
      <c r="M27" s="64"/>
    </row>
    <row r="28" spans="1:13" x14ac:dyDescent="0.25">
      <c r="A28" s="540">
        <f t="shared" si="0"/>
        <v>24</v>
      </c>
      <c r="B28" s="537" t="s">
        <v>1086</v>
      </c>
      <c r="C28" s="536" t="s">
        <v>1109</v>
      </c>
      <c r="D28" s="62" t="s">
        <v>118</v>
      </c>
      <c r="E28" s="526"/>
      <c r="F28" s="526"/>
      <c r="G28" s="526"/>
      <c r="H28" s="527">
        <v>10</v>
      </c>
      <c r="I28" s="527">
        <v>150000</v>
      </c>
      <c r="J28" s="527">
        <v>1500000</v>
      </c>
      <c r="K28" s="528"/>
      <c r="L28" s="64"/>
      <c r="M28" s="64"/>
    </row>
    <row r="29" spans="1:13" x14ac:dyDescent="0.25">
      <c r="A29" s="540">
        <f t="shared" si="0"/>
        <v>25</v>
      </c>
      <c r="B29" s="537" t="s">
        <v>1086</v>
      </c>
      <c r="C29" s="536" t="s">
        <v>1110</v>
      </c>
      <c r="D29" s="62" t="s">
        <v>118</v>
      </c>
      <c r="E29" s="526"/>
      <c r="F29" s="526"/>
      <c r="G29" s="526"/>
      <c r="H29" s="527">
        <v>10</v>
      </c>
      <c r="I29" s="527">
        <v>150000</v>
      </c>
      <c r="J29" s="527">
        <v>1500000</v>
      </c>
      <c r="K29" s="530"/>
      <c r="L29" s="64"/>
      <c r="M29" s="64"/>
    </row>
    <row r="30" spans="1:13" x14ac:dyDescent="0.25">
      <c r="A30" s="540">
        <f t="shared" si="0"/>
        <v>26</v>
      </c>
      <c r="B30" s="537" t="s">
        <v>1086</v>
      </c>
      <c r="C30" s="536" t="s">
        <v>1111</v>
      </c>
      <c r="D30" s="62" t="s">
        <v>118</v>
      </c>
      <c r="E30" s="526"/>
      <c r="F30" s="526"/>
      <c r="G30" s="526"/>
      <c r="H30" s="527">
        <v>10</v>
      </c>
      <c r="I30" s="527">
        <v>150000</v>
      </c>
      <c r="J30" s="527">
        <v>1500000</v>
      </c>
      <c r="K30" s="531"/>
      <c r="L30" s="64"/>
      <c r="M30" s="64"/>
    </row>
    <row r="31" spans="1:13" x14ac:dyDescent="0.25">
      <c r="A31" s="540">
        <f t="shared" si="0"/>
        <v>27</v>
      </c>
      <c r="B31" s="537" t="s">
        <v>1086</v>
      </c>
      <c r="C31" s="536" t="s">
        <v>1112</v>
      </c>
      <c r="D31" s="62" t="s">
        <v>118</v>
      </c>
      <c r="E31" s="526"/>
      <c r="F31" s="526"/>
      <c r="G31" s="526"/>
      <c r="H31" s="527">
        <v>10</v>
      </c>
      <c r="I31" s="527">
        <v>150000</v>
      </c>
      <c r="J31" s="527">
        <v>1500000</v>
      </c>
      <c r="K31" s="532"/>
      <c r="L31" s="64"/>
      <c r="M31" s="64"/>
    </row>
    <row r="32" spans="1:13" x14ac:dyDescent="0.25">
      <c r="A32" s="540">
        <f t="shared" si="0"/>
        <v>28</v>
      </c>
      <c r="B32" s="537" t="s">
        <v>1086</v>
      </c>
      <c r="C32" s="536" t="s">
        <v>1113</v>
      </c>
      <c r="D32" s="62" t="s">
        <v>118</v>
      </c>
      <c r="E32" s="526"/>
      <c r="F32" s="526"/>
      <c r="G32" s="526"/>
      <c r="H32" s="527">
        <v>10</v>
      </c>
      <c r="I32" s="527">
        <v>150000</v>
      </c>
      <c r="J32" s="527">
        <v>1500000</v>
      </c>
      <c r="K32" s="532"/>
      <c r="L32" s="64"/>
      <c r="M32" s="64"/>
    </row>
    <row r="33" spans="1:13" x14ac:dyDescent="0.25">
      <c r="A33" s="540">
        <f t="shared" si="0"/>
        <v>29</v>
      </c>
      <c r="B33" s="537" t="s">
        <v>1086</v>
      </c>
      <c r="C33" s="536" t="s">
        <v>1114</v>
      </c>
      <c r="D33" s="62" t="s">
        <v>118</v>
      </c>
      <c r="E33" s="526"/>
      <c r="F33" s="526"/>
      <c r="G33" s="526"/>
      <c r="H33" s="527">
        <v>13</v>
      </c>
      <c r="I33" s="527">
        <v>140000</v>
      </c>
      <c r="J33" s="533">
        <v>1820000</v>
      </c>
      <c r="K33" s="532"/>
      <c r="L33" s="64"/>
      <c r="M33" s="64"/>
    </row>
    <row r="34" spans="1:13" x14ac:dyDescent="0.25">
      <c r="A34" s="540">
        <f t="shared" si="0"/>
        <v>30</v>
      </c>
      <c r="B34" s="537" t="s">
        <v>1086</v>
      </c>
      <c r="C34" s="536" t="s">
        <v>1115</v>
      </c>
      <c r="D34" s="62" t="s">
        <v>118</v>
      </c>
      <c r="E34" s="526"/>
      <c r="F34" s="526"/>
      <c r="G34" s="526"/>
      <c r="H34" s="527">
        <v>10.5</v>
      </c>
      <c r="I34" s="527">
        <v>150000</v>
      </c>
      <c r="J34" s="527">
        <v>1575000</v>
      </c>
      <c r="K34" s="532"/>
      <c r="L34" s="64"/>
      <c r="M34" s="64"/>
    </row>
    <row r="35" spans="1:13" x14ac:dyDescent="0.25">
      <c r="A35" s="540">
        <f t="shared" si="0"/>
        <v>31</v>
      </c>
      <c r="B35" s="537" t="s">
        <v>1086</v>
      </c>
      <c r="C35" s="536" t="s">
        <v>1116</v>
      </c>
      <c r="D35" s="62" t="s">
        <v>118</v>
      </c>
      <c r="E35" s="526"/>
      <c r="F35" s="526"/>
      <c r="G35" s="526"/>
      <c r="H35" s="527">
        <v>11</v>
      </c>
      <c r="I35" s="527">
        <v>150000</v>
      </c>
      <c r="J35" s="527">
        <v>1650000</v>
      </c>
      <c r="K35" s="532"/>
      <c r="L35" s="64"/>
      <c r="M35" s="64"/>
    </row>
    <row r="36" spans="1:13" x14ac:dyDescent="0.25">
      <c r="A36" s="540">
        <f t="shared" si="0"/>
        <v>32</v>
      </c>
      <c r="B36" s="537" t="s">
        <v>1086</v>
      </c>
      <c r="C36" s="536" t="s">
        <v>1117</v>
      </c>
      <c r="D36" s="62" t="s">
        <v>118</v>
      </c>
      <c r="E36" s="526"/>
      <c r="F36" s="526"/>
      <c r="G36" s="526"/>
      <c r="H36" s="527">
        <v>11.7</v>
      </c>
      <c r="I36" s="527">
        <v>140000</v>
      </c>
      <c r="J36" s="527">
        <v>1638000</v>
      </c>
      <c r="K36" s="534"/>
      <c r="L36" s="64"/>
      <c r="M36" s="64"/>
    </row>
    <row r="37" spans="1:13" x14ac:dyDescent="0.25">
      <c r="A37" s="540">
        <f t="shared" si="0"/>
        <v>33</v>
      </c>
      <c r="B37" s="537" t="s">
        <v>1086</v>
      </c>
      <c r="C37" s="536" t="s">
        <v>1118</v>
      </c>
      <c r="D37" s="62" t="s">
        <v>118</v>
      </c>
      <c r="E37" s="526"/>
      <c r="F37" s="526"/>
      <c r="G37" s="526"/>
      <c r="H37" s="527">
        <v>10</v>
      </c>
      <c r="I37" s="527">
        <v>150000</v>
      </c>
      <c r="J37" s="527">
        <v>1500000</v>
      </c>
      <c r="K37" s="532"/>
      <c r="L37" s="64"/>
      <c r="M37" s="64"/>
    </row>
    <row r="38" spans="1:13" x14ac:dyDescent="0.25">
      <c r="A38" s="540">
        <f t="shared" si="0"/>
        <v>34</v>
      </c>
      <c r="B38" s="537" t="s">
        <v>1086</v>
      </c>
      <c r="C38" s="536" t="s">
        <v>1119</v>
      </c>
      <c r="D38" s="62" t="s">
        <v>118</v>
      </c>
      <c r="E38" s="526"/>
      <c r="F38" s="526"/>
      <c r="G38" s="526"/>
      <c r="H38" s="527">
        <v>10</v>
      </c>
      <c r="I38" s="527">
        <v>150000</v>
      </c>
      <c r="J38" s="527">
        <v>1500000</v>
      </c>
      <c r="K38" s="532"/>
      <c r="L38" s="64"/>
      <c r="M38" s="64"/>
    </row>
    <row r="39" spans="1:13" x14ac:dyDescent="0.25">
      <c r="A39" s="540">
        <f t="shared" si="0"/>
        <v>35</v>
      </c>
      <c r="B39" s="537" t="s">
        <v>1086</v>
      </c>
      <c r="C39" s="536" t="s">
        <v>1120</v>
      </c>
      <c r="D39" s="62" t="s">
        <v>118</v>
      </c>
      <c r="E39" s="526"/>
      <c r="F39" s="526"/>
      <c r="G39" s="526"/>
      <c r="H39" s="527">
        <v>10</v>
      </c>
      <c r="I39" s="527">
        <v>150000</v>
      </c>
      <c r="J39" s="527">
        <v>1500000</v>
      </c>
      <c r="K39" s="532"/>
      <c r="L39" s="64"/>
      <c r="M39" s="64"/>
    </row>
    <row r="40" spans="1:13" x14ac:dyDescent="0.25">
      <c r="A40" s="540">
        <f t="shared" si="0"/>
        <v>36</v>
      </c>
      <c r="B40" s="537" t="s">
        <v>1086</v>
      </c>
      <c r="C40" s="536" t="s">
        <v>1121</v>
      </c>
      <c r="D40" s="62" t="s">
        <v>118</v>
      </c>
      <c r="E40" s="526"/>
      <c r="F40" s="526"/>
      <c r="G40" s="526"/>
      <c r="H40" s="527">
        <v>10</v>
      </c>
      <c r="I40" s="527">
        <v>150000</v>
      </c>
      <c r="J40" s="527">
        <v>1500000</v>
      </c>
      <c r="K40" s="532"/>
      <c r="L40" s="64"/>
      <c r="M40" s="64"/>
    </row>
    <row r="41" spans="1:13" x14ac:dyDescent="0.25">
      <c r="A41" s="540">
        <f t="shared" si="0"/>
        <v>37</v>
      </c>
      <c r="B41" s="537" t="s">
        <v>1086</v>
      </c>
      <c r="C41" s="536" t="s">
        <v>1122</v>
      </c>
      <c r="D41" s="62" t="s">
        <v>118</v>
      </c>
      <c r="E41" s="526"/>
      <c r="F41" s="526"/>
      <c r="G41" s="526"/>
      <c r="H41" s="527">
        <v>8</v>
      </c>
      <c r="I41" s="527">
        <v>150000</v>
      </c>
      <c r="J41" s="527">
        <v>1200000</v>
      </c>
      <c r="K41" s="532"/>
      <c r="L41" s="64"/>
      <c r="M41" s="64"/>
    </row>
    <row r="42" spans="1:13" ht="18.75" x14ac:dyDescent="0.25">
      <c r="A42" s="64"/>
      <c r="B42" s="537"/>
      <c r="C42" s="1941" t="s">
        <v>1065</v>
      </c>
      <c r="D42" s="1942"/>
      <c r="E42" s="1942"/>
      <c r="F42" s="1942"/>
      <c r="G42" s="1942"/>
      <c r="H42" s="1943"/>
      <c r="I42" s="538">
        <v>5430000</v>
      </c>
      <c r="J42" s="539">
        <v>59654000</v>
      </c>
      <c r="K42" s="532"/>
      <c r="L42" s="64"/>
      <c r="M42" s="64"/>
    </row>
    <row r="43" spans="1:13" x14ac:dyDescent="0.25">
      <c r="C43" s="1944" t="s">
        <v>1085</v>
      </c>
      <c r="D43" s="1944"/>
      <c r="E43" s="1944"/>
      <c r="F43" s="1944"/>
      <c r="G43" s="1944"/>
      <c r="H43" s="1945"/>
      <c r="I43" s="1945"/>
      <c r="J43" s="1945"/>
      <c r="K43" s="1945"/>
    </row>
  </sheetData>
  <autoFilter ref="A3:M4"/>
  <mergeCells count="16">
    <mergeCell ref="M3:M4"/>
    <mergeCell ref="C2:K2"/>
    <mergeCell ref="C42:H42"/>
    <mergeCell ref="C43:K4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view="pageBreakPreview" zoomScale="75" zoomScaleNormal="100" zoomScaleSheetLayoutView="75" workbookViewId="0">
      <selection activeCell="G14" sqref="G14"/>
    </sheetView>
  </sheetViews>
  <sheetFormatPr defaultRowHeight="15.75" x14ac:dyDescent="0.25"/>
  <cols>
    <col min="1" max="1" width="9.140625" style="549"/>
    <col min="2" max="2" width="24.42578125" style="549" customWidth="1"/>
    <col min="3" max="3" width="37" style="549" customWidth="1"/>
    <col min="4" max="4" width="30.28515625" style="549" customWidth="1"/>
    <col min="5" max="6" width="17" style="549" customWidth="1"/>
    <col min="7" max="7" width="22.28515625" style="549" bestFit="1" customWidth="1"/>
    <col min="8" max="13" width="22.28515625" style="549" customWidth="1"/>
    <col min="14" max="14" width="20.5703125" customWidth="1"/>
    <col min="15" max="15" width="19.42578125" customWidth="1"/>
    <col min="16" max="16" width="15.85546875" customWidth="1"/>
    <col min="17" max="17" width="18.85546875" customWidth="1"/>
    <col min="18" max="18" width="9.140625" customWidth="1"/>
  </cols>
  <sheetData>
    <row r="1" spans="1:17" ht="31.9" customHeight="1" x14ac:dyDescent="0.25">
      <c r="A1" s="1600" t="s">
        <v>1295</v>
      </c>
      <c r="B1" s="1600"/>
      <c r="C1" s="1600"/>
      <c r="D1" s="1600"/>
      <c r="E1" s="1600"/>
      <c r="F1" s="1600"/>
      <c r="G1" s="1600"/>
      <c r="H1" s="9"/>
      <c r="I1" s="9"/>
      <c r="J1" s="9"/>
      <c r="K1" s="9"/>
      <c r="L1" s="9"/>
      <c r="M1" s="9"/>
    </row>
    <row r="2" spans="1:17" s="1" customFormat="1" ht="15.75" customHeight="1" x14ac:dyDescent="0.25">
      <c r="A2" s="1591" t="s">
        <v>0</v>
      </c>
      <c r="B2" s="1601" t="s">
        <v>1068</v>
      </c>
      <c r="C2" s="1601" t="s">
        <v>731</v>
      </c>
      <c r="D2" s="1591" t="s">
        <v>1</v>
      </c>
      <c r="E2" s="1947" t="s">
        <v>1066</v>
      </c>
      <c r="F2" s="1951" t="s">
        <v>1294</v>
      </c>
      <c r="G2" s="1947" t="s">
        <v>1293</v>
      </c>
      <c r="H2" s="1951" t="s">
        <v>5</v>
      </c>
      <c r="I2" s="1951" t="s">
        <v>109</v>
      </c>
      <c r="J2" s="1951" t="s">
        <v>6</v>
      </c>
      <c r="K2" s="1951" t="s">
        <v>7</v>
      </c>
      <c r="L2" s="1951" t="s">
        <v>8</v>
      </c>
      <c r="M2" s="1951" t="s">
        <v>11</v>
      </c>
      <c r="N2" s="1601" t="s">
        <v>319</v>
      </c>
      <c r="O2" s="1601" t="s">
        <v>1310</v>
      </c>
      <c r="P2" s="1599"/>
      <c r="Q2" s="1599"/>
    </row>
    <row r="3" spans="1:17" ht="43.5" customHeight="1" x14ac:dyDescent="0.25">
      <c r="A3" s="1591"/>
      <c r="B3" s="1602"/>
      <c r="C3" s="1602"/>
      <c r="D3" s="1591"/>
      <c r="E3" s="1947"/>
      <c r="F3" s="1952"/>
      <c r="G3" s="1947"/>
      <c r="H3" s="1952"/>
      <c r="I3" s="1952"/>
      <c r="J3" s="1952"/>
      <c r="K3" s="1952"/>
      <c r="L3" s="1952"/>
      <c r="M3" s="1952"/>
      <c r="N3" s="1602"/>
      <c r="O3" s="1602"/>
      <c r="P3" s="1599"/>
      <c r="Q3" s="1599"/>
    </row>
    <row r="4" spans="1:17" x14ac:dyDescent="0.25">
      <c r="A4" s="1953" t="s">
        <v>1292</v>
      </c>
      <c r="B4" s="1953"/>
      <c r="C4" s="1953"/>
      <c r="D4" s="1953"/>
      <c r="E4" s="1953"/>
      <c r="F4" s="1953"/>
      <c r="G4" s="1953"/>
      <c r="H4" s="1953"/>
      <c r="I4" s="1953"/>
      <c r="J4" s="1953"/>
      <c r="K4" s="1953"/>
      <c r="L4" s="1953"/>
      <c r="M4" s="1953"/>
      <c r="N4" s="1953"/>
      <c r="O4" s="64"/>
    </row>
    <row r="5" spans="1:17" ht="31.5" x14ac:dyDescent="0.25">
      <c r="A5" s="3">
        <v>1</v>
      </c>
      <c r="B5" s="22" t="s">
        <v>1086</v>
      </c>
      <c r="C5" s="605" t="s">
        <v>1130</v>
      </c>
      <c r="D5" s="22" t="s">
        <v>1148</v>
      </c>
      <c r="E5" s="21">
        <v>14534</v>
      </c>
      <c r="F5" s="21">
        <v>800</v>
      </c>
      <c r="G5" s="21">
        <f t="shared" ref="G5:G12" si="0">E5*F5</f>
        <v>11627200</v>
      </c>
      <c r="H5" s="717" t="s">
        <v>48</v>
      </c>
      <c r="I5" s="21"/>
      <c r="J5" s="21"/>
      <c r="K5" s="21" t="s">
        <v>1490</v>
      </c>
      <c r="L5" s="21"/>
      <c r="M5" s="547" t="s">
        <v>1284</v>
      </c>
      <c r="N5" s="621"/>
      <c r="O5" s="626">
        <v>3</v>
      </c>
    </row>
    <row r="6" spans="1:17" ht="63" x14ac:dyDescent="0.25">
      <c r="A6" s="3">
        <f t="shared" ref="A6:A11" si="1">A5+1</f>
        <v>2</v>
      </c>
      <c r="B6" s="22" t="s">
        <v>1086</v>
      </c>
      <c r="C6" s="605" t="s">
        <v>1132</v>
      </c>
      <c r="D6" s="22" t="s">
        <v>1147</v>
      </c>
      <c r="E6" s="21">
        <v>1951</v>
      </c>
      <c r="F6" s="21">
        <v>1000</v>
      </c>
      <c r="G6" s="21">
        <f t="shared" si="0"/>
        <v>1951000</v>
      </c>
      <c r="H6" s="606" t="s">
        <v>28</v>
      </c>
      <c r="I6" s="21"/>
      <c r="J6" s="21"/>
      <c r="K6" s="21"/>
      <c r="L6" s="21"/>
      <c r="M6" s="547" t="s">
        <v>1279</v>
      </c>
      <c r="N6" s="621"/>
      <c r="O6" s="626">
        <v>3</v>
      </c>
    </row>
    <row r="7" spans="1:17" ht="31.5" x14ac:dyDescent="0.25">
      <c r="A7" s="3">
        <f t="shared" si="1"/>
        <v>3</v>
      </c>
      <c r="B7" s="22" t="s">
        <v>1086</v>
      </c>
      <c r="C7" s="605" t="s">
        <v>1130</v>
      </c>
      <c r="D7" s="22" t="s">
        <v>1149</v>
      </c>
      <c r="E7" s="21">
        <v>12000</v>
      </c>
      <c r="F7" s="21">
        <v>1100</v>
      </c>
      <c r="G7" s="21">
        <f t="shared" si="0"/>
        <v>13200000</v>
      </c>
      <c r="H7" s="606" t="s">
        <v>28</v>
      </c>
      <c r="I7" s="21"/>
      <c r="J7" s="21"/>
      <c r="K7" s="21"/>
      <c r="L7" s="21"/>
      <c r="M7" s="547" t="s">
        <v>1284</v>
      </c>
      <c r="N7" s="621"/>
      <c r="O7" s="626">
        <v>3</v>
      </c>
    </row>
    <row r="8" spans="1:17" ht="31.5" x14ac:dyDescent="0.25">
      <c r="A8" s="3">
        <f t="shared" si="1"/>
        <v>4</v>
      </c>
      <c r="B8" s="22" t="s">
        <v>1086</v>
      </c>
      <c r="C8" s="605" t="s">
        <v>1130</v>
      </c>
      <c r="D8" s="22" t="s">
        <v>1150</v>
      </c>
      <c r="E8" s="21">
        <v>71853</v>
      </c>
      <c r="F8" s="21">
        <v>1100</v>
      </c>
      <c r="G8" s="21">
        <f t="shared" si="0"/>
        <v>79038300</v>
      </c>
      <c r="H8" s="606" t="s">
        <v>28</v>
      </c>
      <c r="I8" s="21"/>
      <c r="J8" s="21"/>
      <c r="K8" s="21"/>
      <c r="L8" s="21"/>
      <c r="M8" s="547" t="s">
        <v>1284</v>
      </c>
      <c r="N8" s="621"/>
      <c r="O8" s="626">
        <v>3</v>
      </c>
    </row>
    <row r="9" spans="1:17" ht="63" x14ac:dyDescent="0.25">
      <c r="A9" s="3">
        <f t="shared" si="1"/>
        <v>5</v>
      </c>
      <c r="B9" s="22" t="s">
        <v>1086</v>
      </c>
      <c r="C9" s="605" t="s">
        <v>1132</v>
      </c>
      <c r="D9" s="22" t="s">
        <v>1151</v>
      </c>
      <c r="E9" s="21">
        <v>30420</v>
      </c>
      <c r="F9" s="21">
        <v>1000</v>
      </c>
      <c r="G9" s="21">
        <f t="shared" si="0"/>
        <v>30420000</v>
      </c>
      <c r="H9" s="606" t="s">
        <v>28</v>
      </c>
      <c r="I9" s="21"/>
      <c r="J9" s="21"/>
      <c r="K9" s="21"/>
      <c r="L9" s="21"/>
      <c r="M9" s="547" t="s">
        <v>1279</v>
      </c>
      <c r="N9" s="621"/>
      <c r="O9" s="626">
        <v>3</v>
      </c>
    </row>
    <row r="10" spans="1:17" ht="31.5" x14ac:dyDescent="0.25">
      <c r="A10" s="3">
        <f t="shared" si="1"/>
        <v>6</v>
      </c>
      <c r="B10" s="22" t="s">
        <v>1086</v>
      </c>
      <c r="C10" s="605" t="s">
        <v>1130</v>
      </c>
      <c r="D10" s="22" t="s">
        <v>1152</v>
      </c>
      <c r="E10" s="21">
        <v>31266</v>
      </c>
      <c r="F10" s="21">
        <v>1100</v>
      </c>
      <c r="G10" s="21">
        <f t="shared" si="0"/>
        <v>34392600</v>
      </c>
      <c r="H10" s="606" t="s">
        <v>28</v>
      </c>
      <c r="I10" s="21"/>
      <c r="J10" s="21"/>
      <c r="K10" s="21"/>
      <c r="L10" s="21"/>
      <c r="M10" s="547" t="s">
        <v>1284</v>
      </c>
      <c r="N10" s="621"/>
      <c r="O10" s="626">
        <v>3</v>
      </c>
    </row>
    <row r="11" spans="1:17" ht="47.25" x14ac:dyDescent="0.25">
      <c r="A11" s="3">
        <f t="shared" si="1"/>
        <v>7</v>
      </c>
      <c r="B11" s="22" t="s">
        <v>1086</v>
      </c>
      <c r="C11" s="605" t="s">
        <v>1133</v>
      </c>
      <c r="D11" s="22" t="s">
        <v>1153</v>
      </c>
      <c r="E11" s="21">
        <v>21556</v>
      </c>
      <c r="F11" s="21">
        <v>700</v>
      </c>
      <c r="G11" s="21">
        <f t="shared" si="0"/>
        <v>15089200</v>
      </c>
      <c r="H11" s="606" t="s">
        <v>28</v>
      </c>
      <c r="I11" s="21"/>
      <c r="J11" s="21"/>
      <c r="K11" s="21"/>
      <c r="L11" s="21"/>
      <c r="M11" s="547" t="s">
        <v>1284</v>
      </c>
      <c r="N11" s="622" t="s">
        <v>1291</v>
      </c>
      <c r="O11" s="626">
        <v>3</v>
      </c>
    </row>
    <row r="12" spans="1:17" ht="31.5" x14ac:dyDescent="0.25">
      <c r="A12" s="3">
        <v>8</v>
      </c>
      <c r="B12" s="22" t="s">
        <v>1086</v>
      </c>
      <c r="C12" s="605" t="s">
        <v>1133</v>
      </c>
      <c r="D12" s="22" t="s">
        <v>1163</v>
      </c>
      <c r="E12" s="604">
        <v>50806</v>
      </c>
      <c r="F12" s="604">
        <v>1100</v>
      </c>
      <c r="G12" s="21">
        <f t="shared" si="0"/>
        <v>55886600</v>
      </c>
      <c r="H12" s="606" t="s">
        <v>28</v>
      </c>
      <c r="I12" s="21"/>
      <c r="J12" s="21"/>
      <c r="K12" s="21"/>
      <c r="L12" s="21"/>
      <c r="M12" s="547" t="s">
        <v>1288</v>
      </c>
      <c r="N12" s="623"/>
      <c r="O12" s="626">
        <v>3</v>
      </c>
    </row>
    <row r="13" spans="1:17" x14ac:dyDescent="0.25">
      <c r="A13" s="1948" t="s">
        <v>1290</v>
      </c>
      <c r="B13" s="1949"/>
      <c r="C13" s="1949"/>
      <c r="D13" s="1949"/>
      <c r="E13" s="1949"/>
      <c r="F13" s="1949"/>
      <c r="G13" s="1949"/>
      <c r="H13" s="1949"/>
      <c r="I13" s="1949"/>
      <c r="J13" s="1949"/>
      <c r="K13" s="1949"/>
      <c r="L13" s="1949"/>
      <c r="M13" s="1949"/>
      <c r="N13" s="1949"/>
      <c r="O13" s="626"/>
    </row>
    <row r="14" spans="1:17" ht="157.5" x14ac:dyDescent="0.25">
      <c r="A14" s="3">
        <v>1</v>
      </c>
      <c r="B14" s="22" t="s">
        <v>1086</v>
      </c>
      <c r="C14" s="19" t="s">
        <v>1132</v>
      </c>
      <c r="D14" s="22" t="s">
        <v>1286</v>
      </c>
      <c r="E14" s="604">
        <v>5185</v>
      </c>
      <c r="F14" s="604">
        <v>990</v>
      </c>
      <c r="G14" s="21">
        <f>E14*F14</f>
        <v>5133150</v>
      </c>
      <c r="H14" s="606" t="s">
        <v>28</v>
      </c>
      <c r="I14" s="21"/>
      <c r="J14" s="21"/>
      <c r="K14" s="21"/>
      <c r="L14" s="21"/>
      <c r="M14" s="547" t="s">
        <v>1288</v>
      </c>
      <c r="N14" s="622" t="s">
        <v>1289</v>
      </c>
      <c r="O14" s="626">
        <v>3</v>
      </c>
    </row>
    <row r="15" spans="1:17" x14ac:dyDescent="0.25">
      <c r="A15" s="1950" t="s">
        <v>1164</v>
      </c>
      <c r="B15" s="1950"/>
      <c r="C15" s="1950"/>
      <c r="D15" s="1950"/>
      <c r="E15" s="1950"/>
      <c r="F15" s="1950"/>
      <c r="G15" s="1950"/>
      <c r="H15" s="522"/>
      <c r="I15" s="522"/>
      <c r="J15" s="522"/>
      <c r="K15" s="522"/>
      <c r="L15" s="522"/>
      <c r="M15" s="522"/>
      <c r="O15" s="626"/>
    </row>
    <row r="16" spans="1:17" ht="31.5" x14ac:dyDescent="0.25">
      <c r="A16" s="3">
        <v>1</v>
      </c>
      <c r="B16" s="551" t="s">
        <v>1086</v>
      </c>
      <c r="C16" s="22" t="s">
        <v>1165</v>
      </c>
      <c r="D16" s="551" t="s">
        <v>1171</v>
      </c>
      <c r="E16" s="464">
        <v>36272</v>
      </c>
      <c r="F16" s="464">
        <v>1500</v>
      </c>
      <c r="G16" s="603">
        <f t="shared" ref="G16:G21" si="2">E16*F16</f>
        <v>54408000</v>
      </c>
      <c r="H16" s="606" t="s">
        <v>28</v>
      </c>
      <c r="I16" s="603"/>
      <c r="J16" s="603"/>
      <c r="K16" s="603"/>
      <c r="L16" s="603"/>
      <c r="M16" s="547" t="s">
        <v>1284</v>
      </c>
      <c r="N16" s="624"/>
      <c r="O16" s="626">
        <v>3</v>
      </c>
    </row>
    <row r="17" spans="1:15" ht="31.5" x14ac:dyDescent="0.25">
      <c r="A17" s="3">
        <v>2</v>
      </c>
      <c r="B17" s="551" t="s">
        <v>1086</v>
      </c>
      <c r="C17" s="22" t="s">
        <v>1166</v>
      </c>
      <c r="D17" s="551" t="s">
        <v>1172</v>
      </c>
      <c r="E17" s="464">
        <v>29107</v>
      </c>
      <c r="F17" s="464">
        <v>1500</v>
      </c>
      <c r="G17" s="603">
        <f t="shared" si="2"/>
        <v>43660500</v>
      </c>
      <c r="H17" s="606" t="s">
        <v>28</v>
      </c>
      <c r="I17" s="603"/>
      <c r="J17" s="603"/>
      <c r="K17" s="603"/>
      <c r="L17" s="603"/>
      <c r="M17" s="547" t="s">
        <v>1284</v>
      </c>
      <c r="N17" s="624"/>
      <c r="O17" s="626">
        <v>3</v>
      </c>
    </row>
    <row r="18" spans="1:15" ht="31.5" x14ac:dyDescent="0.25">
      <c r="A18" s="3">
        <v>3</v>
      </c>
      <c r="B18" s="551" t="s">
        <v>1086</v>
      </c>
      <c r="C18" s="22" t="s">
        <v>1167</v>
      </c>
      <c r="D18" s="551" t="s">
        <v>1173</v>
      </c>
      <c r="E18" s="464">
        <v>23594</v>
      </c>
      <c r="F18" s="464">
        <v>1500</v>
      </c>
      <c r="G18" s="603">
        <f t="shared" si="2"/>
        <v>35391000</v>
      </c>
      <c r="H18" s="606" t="s">
        <v>28</v>
      </c>
      <c r="I18" s="603"/>
      <c r="J18" s="603"/>
      <c r="K18" s="603"/>
      <c r="L18" s="603"/>
      <c r="M18" s="547" t="s">
        <v>1284</v>
      </c>
      <c r="N18" s="624"/>
      <c r="O18" s="626">
        <v>3</v>
      </c>
    </row>
    <row r="19" spans="1:15" ht="31.5" x14ac:dyDescent="0.25">
      <c r="A19" s="3">
        <v>4</v>
      </c>
      <c r="B19" s="551" t="s">
        <v>1086</v>
      </c>
      <c r="C19" s="22" t="s">
        <v>1168</v>
      </c>
      <c r="D19" s="551" t="s">
        <v>1174</v>
      </c>
      <c r="E19" s="464">
        <v>40161</v>
      </c>
      <c r="F19" s="464">
        <v>1500</v>
      </c>
      <c r="G19" s="603">
        <f t="shared" si="2"/>
        <v>60241500</v>
      </c>
      <c r="H19" s="606" t="s">
        <v>28</v>
      </c>
      <c r="I19" s="603"/>
      <c r="J19" s="603"/>
      <c r="K19" s="603"/>
      <c r="L19" s="603"/>
      <c r="M19" s="547" t="s">
        <v>1284</v>
      </c>
      <c r="N19" s="624"/>
      <c r="O19" s="626">
        <v>3</v>
      </c>
    </row>
    <row r="20" spans="1:15" ht="31.5" x14ac:dyDescent="0.25">
      <c r="A20" s="3">
        <v>5</v>
      </c>
      <c r="B20" s="551" t="s">
        <v>1086</v>
      </c>
      <c r="C20" s="22" t="s">
        <v>1169</v>
      </c>
      <c r="D20" s="551" t="s">
        <v>1175</v>
      </c>
      <c r="E20" s="464">
        <v>27381</v>
      </c>
      <c r="F20" s="464">
        <v>1500</v>
      </c>
      <c r="G20" s="603">
        <f t="shared" si="2"/>
        <v>41071500</v>
      </c>
      <c r="H20" s="606" t="s">
        <v>28</v>
      </c>
      <c r="I20" s="603"/>
      <c r="J20" s="603"/>
      <c r="K20" s="603"/>
      <c r="L20" s="603"/>
      <c r="M20" s="547" t="s">
        <v>1284</v>
      </c>
      <c r="N20" s="624"/>
      <c r="O20" s="626">
        <v>3</v>
      </c>
    </row>
    <row r="21" spans="1:15" ht="31.5" x14ac:dyDescent="0.25">
      <c r="A21" s="3">
        <v>6</v>
      </c>
      <c r="B21" s="551" t="s">
        <v>1086</v>
      </c>
      <c r="C21" s="22" t="s">
        <v>1170</v>
      </c>
      <c r="D21" s="551" t="s">
        <v>1176</v>
      </c>
      <c r="E21" s="464">
        <v>31574</v>
      </c>
      <c r="F21" s="464">
        <v>1500</v>
      </c>
      <c r="G21" s="603">
        <f t="shared" si="2"/>
        <v>47361000</v>
      </c>
      <c r="H21" s="606" t="s">
        <v>28</v>
      </c>
      <c r="I21" s="603"/>
      <c r="J21" s="603"/>
      <c r="K21" s="603"/>
      <c r="L21" s="603"/>
      <c r="M21" s="547" t="s">
        <v>1284</v>
      </c>
      <c r="N21" s="624"/>
      <c r="O21" s="626">
        <v>3</v>
      </c>
    </row>
    <row r="22" spans="1:15" x14ac:dyDescent="0.25">
      <c r="A22" s="1950" t="s">
        <v>1178</v>
      </c>
      <c r="B22" s="1950"/>
      <c r="C22" s="1950"/>
      <c r="D22" s="1950"/>
      <c r="E22" s="1950"/>
      <c r="F22" s="522"/>
      <c r="O22" s="626">
        <v>3</v>
      </c>
    </row>
    <row r="23" spans="1:15" ht="31.5" x14ac:dyDescent="0.25">
      <c r="A23" s="3">
        <v>1</v>
      </c>
      <c r="B23" s="551" t="s">
        <v>1086</v>
      </c>
      <c r="C23" s="22" t="s">
        <v>1179</v>
      </c>
      <c r="D23" s="551" t="s">
        <v>1207</v>
      </c>
      <c r="E23" s="590">
        <v>16347</v>
      </c>
      <c r="F23" s="590">
        <v>1500</v>
      </c>
      <c r="G23" s="602">
        <f t="shared" ref="G23:G55" si="3">E23*F23</f>
        <v>24520500</v>
      </c>
      <c r="H23" s="606" t="s">
        <v>28</v>
      </c>
      <c r="I23" s="602"/>
      <c r="J23" s="602"/>
      <c r="K23" s="602"/>
      <c r="L23" s="602"/>
      <c r="M23" s="547" t="s">
        <v>1284</v>
      </c>
      <c r="N23" s="625"/>
      <c r="O23" s="626">
        <v>3</v>
      </c>
    </row>
    <row r="24" spans="1:15" ht="31.5" x14ac:dyDescent="0.25">
      <c r="A24" s="3">
        <f t="shared" ref="A24:A55" si="4">A23+1</f>
        <v>2</v>
      </c>
      <c r="B24" s="551" t="s">
        <v>1086</v>
      </c>
      <c r="C24" s="22" t="s">
        <v>1180</v>
      </c>
      <c r="D24" s="551" t="s">
        <v>1208</v>
      </c>
      <c r="E24" s="590">
        <v>2806</v>
      </c>
      <c r="F24" s="590">
        <v>1500</v>
      </c>
      <c r="G24" s="602">
        <f t="shared" si="3"/>
        <v>4209000</v>
      </c>
      <c r="H24" s="606" t="s">
        <v>28</v>
      </c>
      <c r="I24" s="602"/>
      <c r="J24" s="602"/>
      <c r="K24" s="602"/>
      <c r="L24" s="602"/>
      <c r="M24" s="547" t="s">
        <v>1284</v>
      </c>
      <c r="N24" s="624"/>
      <c r="O24" s="626">
        <v>3</v>
      </c>
    </row>
    <row r="25" spans="1:15" ht="31.5" x14ac:dyDescent="0.25">
      <c r="A25" s="3">
        <f t="shared" si="4"/>
        <v>3</v>
      </c>
      <c r="B25" s="551" t="s">
        <v>1086</v>
      </c>
      <c r="C25" s="22" t="s">
        <v>1139</v>
      </c>
      <c r="D25" s="551" t="s">
        <v>1209</v>
      </c>
      <c r="E25" s="590">
        <v>2319</v>
      </c>
      <c r="F25" s="590">
        <v>1500</v>
      </c>
      <c r="G25" s="602">
        <f t="shared" si="3"/>
        <v>3478500</v>
      </c>
      <c r="H25" s="606" t="s">
        <v>28</v>
      </c>
      <c r="I25" s="602"/>
      <c r="J25" s="602"/>
      <c r="K25" s="602"/>
      <c r="L25" s="602"/>
      <c r="M25" s="547" t="s">
        <v>1284</v>
      </c>
      <c r="N25" s="624"/>
      <c r="O25" s="626">
        <v>3</v>
      </c>
    </row>
    <row r="26" spans="1:15" ht="31.5" x14ac:dyDescent="0.25">
      <c r="A26" s="3">
        <f t="shared" si="4"/>
        <v>4</v>
      </c>
      <c r="B26" s="551" t="s">
        <v>1086</v>
      </c>
      <c r="C26" s="22" t="s">
        <v>1181</v>
      </c>
      <c r="D26" s="551" t="s">
        <v>1210</v>
      </c>
      <c r="E26" s="590">
        <v>2919</v>
      </c>
      <c r="F26" s="590">
        <v>1500</v>
      </c>
      <c r="G26" s="602">
        <f t="shared" si="3"/>
        <v>4378500</v>
      </c>
      <c r="H26" s="606" t="s">
        <v>28</v>
      </c>
      <c r="I26" s="602"/>
      <c r="J26" s="602"/>
      <c r="K26" s="602"/>
      <c r="L26" s="602"/>
      <c r="M26" s="547" t="s">
        <v>1284</v>
      </c>
      <c r="N26" s="624"/>
      <c r="O26" s="626">
        <v>3</v>
      </c>
    </row>
    <row r="27" spans="1:15" ht="31.5" x14ac:dyDescent="0.25">
      <c r="A27" s="3">
        <f t="shared" si="4"/>
        <v>5</v>
      </c>
      <c r="B27" s="551" t="s">
        <v>1086</v>
      </c>
      <c r="C27" s="22" t="s">
        <v>1167</v>
      </c>
      <c r="D27" s="551" t="s">
        <v>1211</v>
      </c>
      <c r="E27" s="590">
        <v>4279</v>
      </c>
      <c r="F27" s="590">
        <v>1500</v>
      </c>
      <c r="G27" s="602">
        <f t="shared" si="3"/>
        <v>6418500</v>
      </c>
      <c r="H27" s="606" t="s">
        <v>28</v>
      </c>
      <c r="I27" s="602"/>
      <c r="J27" s="602"/>
      <c r="K27" s="602"/>
      <c r="L27" s="602"/>
      <c r="M27" s="547" t="s">
        <v>1284</v>
      </c>
      <c r="N27" s="624"/>
      <c r="O27" s="626">
        <v>3</v>
      </c>
    </row>
    <row r="28" spans="1:15" ht="31.5" x14ac:dyDescent="0.25">
      <c r="A28" s="3">
        <f t="shared" si="4"/>
        <v>6</v>
      </c>
      <c r="B28" s="551" t="s">
        <v>1086</v>
      </c>
      <c r="C28" s="22" t="s">
        <v>1182</v>
      </c>
      <c r="D28" s="551" t="s">
        <v>1212</v>
      </c>
      <c r="E28" s="590">
        <v>4900</v>
      </c>
      <c r="F28" s="590">
        <v>1500</v>
      </c>
      <c r="G28" s="602">
        <f t="shared" si="3"/>
        <v>7350000</v>
      </c>
      <c r="H28" s="606" t="s">
        <v>28</v>
      </c>
      <c r="I28" s="602"/>
      <c r="J28" s="602"/>
      <c r="K28" s="602"/>
      <c r="L28" s="602"/>
      <c r="M28" s="547" t="s">
        <v>1284</v>
      </c>
      <c r="N28" s="624"/>
      <c r="O28" s="626">
        <v>3</v>
      </c>
    </row>
    <row r="29" spans="1:15" ht="31.5" x14ac:dyDescent="0.25">
      <c r="A29" s="3">
        <f t="shared" si="4"/>
        <v>7</v>
      </c>
      <c r="B29" s="551" t="s">
        <v>1086</v>
      </c>
      <c r="C29" s="22" t="s">
        <v>1183</v>
      </c>
      <c r="D29" s="551" t="s">
        <v>1213</v>
      </c>
      <c r="E29" s="590">
        <v>4900</v>
      </c>
      <c r="F29" s="590">
        <v>1500</v>
      </c>
      <c r="G29" s="602">
        <f t="shared" si="3"/>
        <v>7350000</v>
      </c>
      <c r="H29" s="606" t="s">
        <v>28</v>
      </c>
      <c r="I29" s="602"/>
      <c r="J29" s="602"/>
      <c r="K29" s="602"/>
      <c r="L29" s="602"/>
      <c r="M29" s="547" t="s">
        <v>1284</v>
      </c>
      <c r="N29" s="624"/>
      <c r="O29" s="626">
        <v>3</v>
      </c>
    </row>
    <row r="30" spans="1:15" ht="31.5" x14ac:dyDescent="0.25">
      <c r="A30" s="3">
        <f t="shared" si="4"/>
        <v>8</v>
      </c>
      <c r="B30" s="551" t="s">
        <v>1086</v>
      </c>
      <c r="C30" s="22" t="s">
        <v>1184</v>
      </c>
      <c r="D30" s="551" t="s">
        <v>1214</v>
      </c>
      <c r="E30" s="590">
        <v>5599</v>
      </c>
      <c r="F30" s="590">
        <v>1500</v>
      </c>
      <c r="G30" s="602">
        <f t="shared" si="3"/>
        <v>8398500</v>
      </c>
      <c r="H30" s="606" t="s">
        <v>28</v>
      </c>
      <c r="I30" s="602"/>
      <c r="J30" s="602"/>
      <c r="K30" s="602"/>
      <c r="L30" s="602"/>
      <c r="M30" s="547" t="s">
        <v>1284</v>
      </c>
      <c r="N30" s="624"/>
      <c r="O30" s="626">
        <v>3</v>
      </c>
    </row>
    <row r="31" spans="1:15" ht="31.5" x14ac:dyDescent="0.25">
      <c r="A31" s="3">
        <f t="shared" si="4"/>
        <v>9</v>
      </c>
      <c r="B31" s="551" t="s">
        <v>1086</v>
      </c>
      <c r="C31" s="22" t="s">
        <v>1185</v>
      </c>
      <c r="D31" s="551" t="s">
        <v>1215</v>
      </c>
      <c r="E31" s="590">
        <v>11199</v>
      </c>
      <c r="F31" s="590">
        <v>1500</v>
      </c>
      <c r="G31" s="602">
        <f t="shared" si="3"/>
        <v>16798500</v>
      </c>
      <c r="H31" s="606" t="s">
        <v>28</v>
      </c>
      <c r="I31" s="602"/>
      <c r="J31" s="602"/>
      <c r="K31" s="602"/>
      <c r="L31" s="602"/>
      <c r="M31" s="547" t="s">
        <v>1284</v>
      </c>
      <c r="N31" s="624"/>
      <c r="O31" s="626">
        <v>3</v>
      </c>
    </row>
    <row r="32" spans="1:15" ht="31.5" x14ac:dyDescent="0.25">
      <c r="A32" s="3">
        <f t="shared" si="4"/>
        <v>10</v>
      </c>
      <c r="B32" s="551" t="s">
        <v>1086</v>
      </c>
      <c r="C32" s="22" t="s">
        <v>1186</v>
      </c>
      <c r="D32" s="551" t="s">
        <v>1216</v>
      </c>
      <c r="E32" s="590">
        <v>6094</v>
      </c>
      <c r="F32" s="590">
        <v>1500</v>
      </c>
      <c r="G32" s="602">
        <f t="shared" si="3"/>
        <v>9141000</v>
      </c>
      <c r="H32" s="606" t="s">
        <v>28</v>
      </c>
      <c r="I32" s="602"/>
      <c r="J32" s="602"/>
      <c r="K32" s="602"/>
      <c r="L32" s="602"/>
      <c r="M32" s="547" t="s">
        <v>1284</v>
      </c>
      <c r="N32" s="624"/>
      <c r="O32" s="626">
        <v>3</v>
      </c>
    </row>
    <row r="33" spans="1:15" ht="31.5" x14ac:dyDescent="0.25">
      <c r="A33" s="3">
        <f t="shared" si="4"/>
        <v>11</v>
      </c>
      <c r="B33" s="551" t="s">
        <v>1086</v>
      </c>
      <c r="C33" s="22" t="s">
        <v>1187</v>
      </c>
      <c r="D33" s="551" t="s">
        <v>1217</v>
      </c>
      <c r="E33" s="590">
        <v>16801</v>
      </c>
      <c r="F33" s="590">
        <v>1500</v>
      </c>
      <c r="G33" s="602">
        <f t="shared" si="3"/>
        <v>25201500</v>
      </c>
      <c r="H33" s="606" t="s">
        <v>28</v>
      </c>
      <c r="I33" s="602"/>
      <c r="J33" s="602"/>
      <c r="K33" s="602"/>
      <c r="L33" s="602"/>
      <c r="M33" s="547" t="s">
        <v>1284</v>
      </c>
      <c r="N33" s="624"/>
      <c r="O33" s="626">
        <v>3</v>
      </c>
    </row>
    <row r="34" spans="1:15" ht="31.5" x14ac:dyDescent="0.25">
      <c r="A34" s="3">
        <f t="shared" si="4"/>
        <v>12</v>
      </c>
      <c r="B34" s="551" t="s">
        <v>1086</v>
      </c>
      <c r="C34" s="22" t="s">
        <v>1188</v>
      </c>
      <c r="D34" s="551" t="s">
        <v>1218</v>
      </c>
      <c r="E34" s="590">
        <v>16801</v>
      </c>
      <c r="F34" s="590">
        <v>1500</v>
      </c>
      <c r="G34" s="602">
        <f t="shared" si="3"/>
        <v>25201500</v>
      </c>
      <c r="H34" s="606" t="s">
        <v>28</v>
      </c>
      <c r="I34" s="602"/>
      <c r="J34" s="602"/>
      <c r="K34" s="602"/>
      <c r="L34" s="602"/>
      <c r="M34" s="547" t="s">
        <v>1284</v>
      </c>
      <c r="N34" s="624"/>
      <c r="O34" s="626">
        <v>3</v>
      </c>
    </row>
    <row r="35" spans="1:15" ht="31.5" x14ac:dyDescent="0.25">
      <c r="A35" s="3">
        <f t="shared" si="4"/>
        <v>13</v>
      </c>
      <c r="B35" s="551" t="s">
        <v>1086</v>
      </c>
      <c r="C35" s="22" t="s">
        <v>1189</v>
      </c>
      <c r="D35" s="551" t="s">
        <v>1219</v>
      </c>
      <c r="E35" s="590">
        <v>8397</v>
      </c>
      <c r="F35" s="590">
        <v>1500</v>
      </c>
      <c r="G35" s="602">
        <f t="shared" si="3"/>
        <v>12595500</v>
      </c>
      <c r="H35" s="606" t="s">
        <v>28</v>
      </c>
      <c r="I35" s="602"/>
      <c r="J35" s="602"/>
      <c r="K35" s="602"/>
      <c r="L35" s="602"/>
      <c r="M35" s="547" t="s">
        <v>1284</v>
      </c>
      <c r="N35" s="624"/>
      <c r="O35" s="626">
        <v>3</v>
      </c>
    </row>
    <row r="36" spans="1:15" ht="31.5" x14ac:dyDescent="0.25">
      <c r="A36" s="3">
        <f t="shared" si="4"/>
        <v>14</v>
      </c>
      <c r="B36" s="551" t="s">
        <v>1086</v>
      </c>
      <c r="C36" s="22" t="s">
        <v>1190</v>
      </c>
      <c r="D36" s="551" t="s">
        <v>1220</v>
      </c>
      <c r="E36" s="590">
        <v>7352</v>
      </c>
      <c r="F36" s="590">
        <v>1500</v>
      </c>
      <c r="G36" s="602">
        <f t="shared" si="3"/>
        <v>11028000</v>
      </c>
      <c r="H36" s="606" t="s">
        <v>28</v>
      </c>
      <c r="I36" s="602"/>
      <c r="J36" s="602"/>
      <c r="K36" s="602"/>
      <c r="L36" s="602"/>
      <c r="M36" s="547" t="s">
        <v>1284</v>
      </c>
      <c r="N36" s="624"/>
      <c r="O36" s="626">
        <v>3</v>
      </c>
    </row>
    <row r="37" spans="1:15" ht="31.5" x14ac:dyDescent="0.25">
      <c r="A37" s="3">
        <f t="shared" si="4"/>
        <v>15</v>
      </c>
      <c r="B37" s="551" t="s">
        <v>1086</v>
      </c>
      <c r="C37" s="22" t="s">
        <v>1191</v>
      </c>
      <c r="D37" s="551" t="s">
        <v>1221</v>
      </c>
      <c r="E37" s="590">
        <v>7351</v>
      </c>
      <c r="F37" s="590">
        <v>1500</v>
      </c>
      <c r="G37" s="602">
        <f t="shared" si="3"/>
        <v>11026500</v>
      </c>
      <c r="H37" s="606" t="s">
        <v>28</v>
      </c>
      <c r="I37" s="602"/>
      <c r="J37" s="602"/>
      <c r="K37" s="602"/>
      <c r="L37" s="602"/>
      <c r="M37" s="547" t="s">
        <v>1284</v>
      </c>
      <c r="N37" s="624"/>
      <c r="O37" s="626">
        <v>3</v>
      </c>
    </row>
    <row r="38" spans="1:15" ht="31.5" x14ac:dyDescent="0.25">
      <c r="A38" s="3">
        <f t="shared" si="4"/>
        <v>16</v>
      </c>
      <c r="B38" s="551" t="s">
        <v>1086</v>
      </c>
      <c r="C38" s="22" t="s">
        <v>1192</v>
      </c>
      <c r="D38" s="551" t="s">
        <v>1222</v>
      </c>
      <c r="E38" s="590">
        <v>16484</v>
      </c>
      <c r="F38" s="590">
        <v>1500</v>
      </c>
      <c r="G38" s="602">
        <f t="shared" si="3"/>
        <v>24726000</v>
      </c>
      <c r="H38" s="606" t="s">
        <v>28</v>
      </c>
      <c r="I38" s="602"/>
      <c r="J38" s="602"/>
      <c r="K38" s="602"/>
      <c r="L38" s="602"/>
      <c r="M38" s="547" t="s">
        <v>1284</v>
      </c>
      <c r="N38" s="624"/>
      <c r="O38" s="626">
        <v>3</v>
      </c>
    </row>
    <row r="39" spans="1:15" ht="31.5" x14ac:dyDescent="0.25">
      <c r="A39" s="3">
        <f t="shared" si="4"/>
        <v>17</v>
      </c>
      <c r="B39" s="551" t="s">
        <v>1086</v>
      </c>
      <c r="C39" s="22" t="s">
        <v>1168</v>
      </c>
      <c r="D39" s="551" t="s">
        <v>1223</v>
      </c>
      <c r="E39" s="590">
        <v>1379</v>
      </c>
      <c r="F39" s="590">
        <v>1500</v>
      </c>
      <c r="G39" s="602">
        <f t="shared" si="3"/>
        <v>2068500</v>
      </c>
      <c r="H39" s="606" t="s">
        <v>28</v>
      </c>
      <c r="I39" s="602"/>
      <c r="J39" s="602"/>
      <c r="K39" s="602"/>
      <c r="L39" s="602"/>
      <c r="M39" s="547" t="s">
        <v>1284</v>
      </c>
      <c r="N39" s="624"/>
      <c r="O39" s="626">
        <v>3</v>
      </c>
    </row>
    <row r="40" spans="1:15" ht="31.5" x14ac:dyDescent="0.25">
      <c r="A40" s="3">
        <f t="shared" si="4"/>
        <v>18</v>
      </c>
      <c r="B40" s="551" t="s">
        <v>1086</v>
      </c>
      <c r="C40" s="22" t="s">
        <v>1193</v>
      </c>
      <c r="D40" s="551" t="s">
        <v>1224</v>
      </c>
      <c r="E40" s="590">
        <v>6583</v>
      </c>
      <c r="F40" s="590">
        <v>1500</v>
      </c>
      <c r="G40" s="602">
        <f t="shared" si="3"/>
        <v>9874500</v>
      </c>
      <c r="H40" s="606" t="s">
        <v>28</v>
      </c>
      <c r="I40" s="602"/>
      <c r="J40" s="602"/>
      <c r="K40" s="602"/>
      <c r="L40" s="602"/>
      <c r="M40" s="547" t="s">
        <v>1284</v>
      </c>
      <c r="N40" s="624"/>
      <c r="O40" s="626">
        <v>3</v>
      </c>
    </row>
    <row r="41" spans="1:15" ht="31.5" x14ac:dyDescent="0.25">
      <c r="A41" s="3">
        <f t="shared" si="4"/>
        <v>19</v>
      </c>
      <c r="B41" s="551" t="s">
        <v>1086</v>
      </c>
      <c r="C41" s="22" t="s">
        <v>1194</v>
      </c>
      <c r="D41" s="551" t="s">
        <v>1226</v>
      </c>
      <c r="E41" s="590">
        <v>6765</v>
      </c>
      <c r="F41" s="590">
        <v>1500</v>
      </c>
      <c r="G41" s="602">
        <f t="shared" si="3"/>
        <v>10147500</v>
      </c>
      <c r="H41" s="606" t="s">
        <v>28</v>
      </c>
      <c r="I41" s="602"/>
      <c r="J41" s="602"/>
      <c r="K41" s="602"/>
      <c r="L41" s="602"/>
      <c r="M41" s="547" t="s">
        <v>1284</v>
      </c>
      <c r="N41" s="624"/>
      <c r="O41" s="626">
        <v>3</v>
      </c>
    </row>
    <row r="42" spans="1:15" ht="31.5" x14ac:dyDescent="0.25">
      <c r="A42" s="3">
        <f t="shared" si="4"/>
        <v>20</v>
      </c>
      <c r="B42" s="551" t="s">
        <v>1086</v>
      </c>
      <c r="C42" s="22" t="s">
        <v>1195</v>
      </c>
      <c r="D42" s="551" t="s">
        <v>1227</v>
      </c>
      <c r="E42" s="590">
        <v>8702</v>
      </c>
      <c r="F42" s="590">
        <v>1500</v>
      </c>
      <c r="G42" s="602">
        <f t="shared" si="3"/>
        <v>13053000</v>
      </c>
      <c r="H42" s="606" t="s">
        <v>28</v>
      </c>
      <c r="I42" s="602"/>
      <c r="J42" s="602"/>
      <c r="K42" s="602"/>
      <c r="L42" s="602"/>
      <c r="M42" s="547" t="s">
        <v>1284</v>
      </c>
      <c r="N42" s="624"/>
      <c r="O42" s="626">
        <v>3</v>
      </c>
    </row>
    <row r="43" spans="1:15" ht="31.5" x14ac:dyDescent="0.25">
      <c r="A43" s="3">
        <f t="shared" si="4"/>
        <v>21</v>
      </c>
      <c r="B43" s="551" t="s">
        <v>1086</v>
      </c>
      <c r="C43" s="22" t="s">
        <v>1196</v>
      </c>
      <c r="D43" s="551" t="s">
        <v>1228</v>
      </c>
      <c r="E43" s="590">
        <v>9909</v>
      </c>
      <c r="F43" s="590">
        <v>1500</v>
      </c>
      <c r="G43" s="602">
        <f t="shared" si="3"/>
        <v>14863500</v>
      </c>
      <c r="H43" s="606" t="s">
        <v>28</v>
      </c>
      <c r="I43" s="602"/>
      <c r="J43" s="602"/>
      <c r="K43" s="602"/>
      <c r="L43" s="602"/>
      <c r="M43" s="547" t="s">
        <v>1284</v>
      </c>
      <c r="N43" s="624"/>
      <c r="O43" s="626">
        <v>3</v>
      </c>
    </row>
    <row r="44" spans="1:15" ht="31.5" x14ac:dyDescent="0.25">
      <c r="A44" s="3">
        <f t="shared" si="4"/>
        <v>22</v>
      </c>
      <c r="B44" s="551" t="s">
        <v>1086</v>
      </c>
      <c r="C44" s="22" t="s">
        <v>1197</v>
      </c>
      <c r="D44" s="551" t="s">
        <v>1229</v>
      </c>
      <c r="E44" s="590">
        <v>18365</v>
      </c>
      <c r="F44" s="590">
        <v>1500</v>
      </c>
      <c r="G44" s="602">
        <f t="shared" si="3"/>
        <v>27547500</v>
      </c>
      <c r="H44" s="606" t="s">
        <v>28</v>
      </c>
      <c r="I44" s="602"/>
      <c r="J44" s="602"/>
      <c r="K44" s="602"/>
      <c r="L44" s="602"/>
      <c r="M44" s="547" t="s">
        <v>1284</v>
      </c>
      <c r="N44" s="624"/>
      <c r="O44" s="626">
        <v>3</v>
      </c>
    </row>
    <row r="45" spans="1:15" ht="31.5" x14ac:dyDescent="0.25">
      <c r="A45" s="3">
        <f t="shared" si="4"/>
        <v>23</v>
      </c>
      <c r="B45" s="551" t="s">
        <v>1086</v>
      </c>
      <c r="C45" s="22" t="s">
        <v>1198</v>
      </c>
      <c r="D45" s="551" t="s">
        <v>1230</v>
      </c>
      <c r="E45" s="590">
        <v>616</v>
      </c>
      <c r="F45" s="590">
        <v>1500</v>
      </c>
      <c r="G45" s="602">
        <f t="shared" si="3"/>
        <v>924000</v>
      </c>
      <c r="H45" s="606" t="s">
        <v>28</v>
      </c>
      <c r="I45" s="602"/>
      <c r="J45" s="602"/>
      <c r="K45" s="602"/>
      <c r="L45" s="602"/>
      <c r="M45" s="547" t="s">
        <v>1284</v>
      </c>
      <c r="N45" s="624"/>
      <c r="O45" s="626">
        <v>3</v>
      </c>
    </row>
    <row r="46" spans="1:15" ht="31.5" x14ac:dyDescent="0.25">
      <c r="A46" s="3">
        <f t="shared" si="4"/>
        <v>24</v>
      </c>
      <c r="B46" s="551" t="s">
        <v>1086</v>
      </c>
      <c r="C46" s="22" t="s">
        <v>1199</v>
      </c>
      <c r="D46" s="551" t="s">
        <v>1231</v>
      </c>
      <c r="E46" s="590">
        <v>7460</v>
      </c>
      <c r="F46" s="590">
        <v>1500</v>
      </c>
      <c r="G46" s="602">
        <f t="shared" si="3"/>
        <v>11190000</v>
      </c>
      <c r="H46" s="606" t="s">
        <v>28</v>
      </c>
      <c r="I46" s="602"/>
      <c r="J46" s="602"/>
      <c r="K46" s="602"/>
      <c r="L46" s="602"/>
      <c r="M46" s="547" t="s">
        <v>1284</v>
      </c>
      <c r="N46" s="624"/>
      <c r="O46" s="626">
        <v>3</v>
      </c>
    </row>
    <row r="47" spans="1:15" ht="31.5" x14ac:dyDescent="0.25">
      <c r="A47" s="3">
        <f t="shared" si="4"/>
        <v>25</v>
      </c>
      <c r="B47" s="551" t="s">
        <v>1086</v>
      </c>
      <c r="C47" s="22" t="s">
        <v>1200</v>
      </c>
      <c r="D47" s="551" t="s">
        <v>1232</v>
      </c>
      <c r="E47" s="590">
        <v>143562</v>
      </c>
      <c r="F47" s="590">
        <v>1500</v>
      </c>
      <c r="G47" s="602">
        <f t="shared" si="3"/>
        <v>215343000</v>
      </c>
      <c r="H47" s="606" t="s">
        <v>28</v>
      </c>
      <c r="I47" s="602"/>
      <c r="J47" s="602"/>
      <c r="K47" s="602"/>
      <c r="L47" s="602"/>
      <c r="M47" s="547" t="s">
        <v>1284</v>
      </c>
      <c r="N47" s="624"/>
      <c r="O47" s="626">
        <v>3</v>
      </c>
    </row>
    <row r="48" spans="1:15" ht="31.5" x14ac:dyDescent="0.25">
      <c r="A48" s="3">
        <f t="shared" si="4"/>
        <v>26</v>
      </c>
      <c r="B48" s="551" t="s">
        <v>1086</v>
      </c>
      <c r="C48" s="22" t="s">
        <v>1201</v>
      </c>
      <c r="D48" s="551" t="s">
        <v>1233</v>
      </c>
      <c r="E48" s="590">
        <v>2169</v>
      </c>
      <c r="F48" s="590">
        <v>1500</v>
      </c>
      <c r="G48" s="602">
        <f t="shared" si="3"/>
        <v>3253500</v>
      </c>
      <c r="H48" s="606" t="s">
        <v>28</v>
      </c>
      <c r="I48" s="602"/>
      <c r="J48" s="602"/>
      <c r="K48" s="602"/>
      <c r="L48" s="602"/>
      <c r="M48" s="547" t="s">
        <v>1284</v>
      </c>
      <c r="N48" s="624"/>
      <c r="O48" s="626">
        <v>3</v>
      </c>
    </row>
    <row r="49" spans="1:15" ht="31.5" x14ac:dyDescent="0.25">
      <c r="A49" s="3">
        <f t="shared" si="4"/>
        <v>27</v>
      </c>
      <c r="B49" s="551" t="s">
        <v>1086</v>
      </c>
      <c r="C49" s="22" t="s">
        <v>1181</v>
      </c>
      <c r="D49" s="551" t="s">
        <v>1234</v>
      </c>
      <c r="E49" s="590">
        <v>35833</v>
      </c>
      <c r="F49" s="590">
        <v>1500</v>
      </c>
      <c r="G49" s="602">
        <f t="shared" si="3"/>
        <v>53749500</v>
      </c>
      <c r="H49" s="606" t="s">
        <v>28</v>
      </c>
      <c r="I49" s="602"/>
      <c r="J49" s="602"/>
      <c r="K49" s="602"/>
      <c r="L49" s="602"/>
      <c r="M49" s="547" t="s">
        <v>1284</v>
      </c>
      <c r="N49" s="624"/>
      <c r="O49" s="626">
        <v>3</v>
      </c>
    </row>
    <row r="50" spans="1:15" ht="31.5" x14ac:dyDescent="0.25">
      <c r="A50" s="3">
        <f t="shared" si="4"/>
        <v>28</v>
      </c>
      <c r="B50" s="551" t="s">
        <v>1086</v>
      </c>
      <c r="C50" s="22" t="s">
        <v>1170</v>
      </c>
      <c r="D50" s="551" t="s">
        <v>1235</v>
      </c>
      <c r="E50" s="590">
        <v>5236</v>
      </c>
      <c r="F50" s="590">
        <v>1500</v>
      </c>
      <c r="G50" s="602">
        <f t="shared" si="3"/>
        <v>7854000</v>
      </c>
      <c r="H50" s="606" t="s">
        <v>28</v>
      </c>
      <c r="I50" s="602"/>
      <c r="J50" s="602"/>
      <c r="K50" s="602"/>
      <c r="L50" s="602"/>
      <c r="M50" s="547" t="s">
        <v>1284</v>
      </c>
      <c r="N50" s="624"/>
      <c r="O50" s="626">
        <v>3</v>
      </c>
    </row>
    <row r="51" spans="1:15" ht="31.5" x14ac:dyDescent="0.25">
      <c r="A51" s="3">
        <f t="shared" si="4"/>
        <v>29</v>
      </c>
      <c r="B51" s="551" t="s">
        <v>1086</v>
      </c>
      <c r="C51" s="22" t="s">
        <v>1202</v>
      </c>
      <c r="D51" s="551" t="s">
        <v>1236</v>
      </c>
      <c r="E51" s="590">
        <v>3120</v>
      </c>
      <c r="F51" s="590">
        <v>1500</v>
      </c>
      <c r="G51" s="602">
        <f t="shared" si="3"/>
        <v>4680000</v>
      </c>
      <c r="H51" s="606" t="s">
        <v>28</v>
      </c>
      <c r="I51" s="602"/>
      <c r="J51" s="602"/>
      <c r="K51" s="602"/>
      <c r="L51" s="602"/>
      <c r="M51" s="547" t="s">
        <v>1284</v>
      </c>
      <c r="N51" s="624"/>
      <c r="O51" s="626">
        <v>3</v>
      </c>
    </row>
    <row r="52" spans="1:15" ht="31.5" x14ac:dyDescent="0.25">
      <c r="A52" s="3">
        <f t="shared" si="4"/>
        <v>30</v>
      </c>
      <c r="B52" s="551" t="s">
        <v>1086</v>
      </c>
      <c r="C52" s="22" t="s">
        <v>1203</v>
      </c>
      <c r="D52" s="551" t="s">
        <v>1237</v>
      </c>
      <c r="E52" s="590">
        <v>28</v>
      </c>
      <c r="F52" s="590">
        <v>1500</v>
      </c>
      <c r="G52" s="602">
        <f t="shared" si="3"/>
        <v>42000</v>
      </c>
      <c r="H52" s="606" t="s">
        <v>28</v>
      </c>
      <c r="I52" s="602"/>
      <c r="J52" s="602"/>
      <c r="K52" s="602"/>
      <c r="L52" s="602"/>
      <c r="M52" s="547" t="s">
        <v>1284</v>
      </c>
      <c r="N52" s="624"/>
      <c r="O52" s="626">
        <v>3</v>
      </c>
    </row>
    <row r="53" spans="1:15" ht="31.5" x14ac:dyDescent="0.25">
      <c r="A53" s="3">
        <f t="shared" si="4"/>
        <v>31</v>
      </c>
      <c r="B53" s="551" t="s">
        <v>1086</v>
      </c>
      <c r="C53" s="22" t="s">
        <v>1204</v>
      </c>
      <c r="D53" s="551" t="s">
        <v>1238</v>
      </c>
      <c r="E53" s="590">
        <v>2405</v>
      </c>
      <c r="F53" s="590">
        <v>1500</v>
      </c>
      <c r="G53" s="602">
        <f t="shared" si="3"/>
        <v>3607500</v>
      </c>
      <c r="H53" s="606" t="s">
        <v>28</v>
      </c>
      <c r="I53" s="602"/>
      <c r="J53" s="602"/>
      <c r="K53" s="602"/>
      <c r="L53" s="602"/>
      <c r="M53" s="547" t="s">
        <v>1284</v>
      </c>
      <c r="N53" s="624"/>
      <c r="O53" s="626">
        <v>3</v>
      </c>
    </row>
    <row r="54" spans="1:15" ht="31.5" x14ac:dyDescent="0.25">
      <c r="A54" s="3">
        <f t="shared" si="4"/>
        <v>32</v>
      </c>
      <c r="B54" s="551" t="s">
        <v>1086</v>
      </c>
      <c r="C54" s="22" t="s">
        <v>1205</v>
      </c>
      <c r="D54" s="551" t="s">
        <v>1239</v>
      </c>
      <c r="E54" s="590">
        <v>3716</v>
      </c>
      <c r="F54" s="590">
        <v>1500</v>
      </c>
      <c r="G54" s="602">
        <f t="shared" si="3"/>
        <v>5574000</v>
      </c>
      <c r="H54" s="606" t="s">
        <v>28</v>
      </c>
      <c r="I54" s="602"/>
      <c r="J54" s="602"/>
      <c r="K54" s="602"/>
      <c r="L54" s="602"/>
      <c r="M54" s="547" t="s">
        <v>1284</v>
      </c>
      <c r="N54" s="624"/>
      <c r="O54" s="626">
        <v>3</v>
      </c>
    </row>
    <row r="55" spans="1:15" ht="31.5" x14ac:dyDescent="0.25">
      <c r="A55" s="3">
        <f t="shared" si="4"/>
        <v>33</v>
      </c>
      <c r="B55" s="551" t="s">
        <v>1086</v>
      </c>
      <c r="C55" s="22" t="s">
        <v>1206</v>
      </c>
      <c r="D55" s="551" t="s">
        <v>1240</v>
      </c>
      <c r="E55" s="590">
        <v>401</v>
      </c>
      <c r="F55" s="590">
        <v>1500</v>
      </c>
      <c r="G55" s="602">
        <f t="shared" si="3"/>
        <v>601500</v>
      </c>
      <c r="H55" s="606" t="s">
        <v>28</v>
      </c>
      <c r="I55" s="602"/>
      <c r="J55" s="602"/>
      <c r="K55" s="602"/>
      <c r="L55" s="602"/>
      <c r="M55" s="547" t="s">
        <v>1284</v>
      </c>
      <c r="N55" s="624"/>
      <c r="O55" s="626">
        <v>3</v>
      </c>
    </row>
    <row r="56" spans="1:15" x14ac:dyDescent="0.25">
      <c r="A56" s="1950" t="s">
        <v>1241</v>
      </c>
      <c r="B56" s="1950"/>
      <c r="C56" s="1950"/>
      <c r="D56" s="1950"/>
      <c r="E56" s="1950"/>
      <c r="F56" s="1950"/>
      <c r="G56" s="1950"/>
      <c r="H56" s="522"/>
      <c r="I56" s="522"/>
      <c r="J56" s="522"/>
      <c r="K56" s="522"/>
      <c r="L56" s="522"/>
      <c r="M56" s="522"/>
      <c r="O56" s="626">
        <v>3</v>
      </c>
    </row>
    <row r="57" spans="1:15" ht="31.5" x14ac:dyDescent="0.25">
      <c r="A57" s="3">
        <v>1</v>
      </c>
      <c r="B57" s="551" t="s">
        <v>1086</v>
      </c>
      <c r="C57" s="22" t="s">
        <v>1243</v>
      </c>
      <c r="D57" s="551" t="s">
        <v>1250</v>
      </c>
      <c r="E57" s="590">
        <v>1982</v>
      </c>
      <c r="F57" s="590">
        <v>2000</v>
      </c>
      <c r="G57" s="592">
        <f t="shared" ref="G57:G63" si="5">E57*F57</f>
        <v>3964000</v>
      </c>
      <c r="H57" s="606" t="s">
        <v>28</v>
      </c>
      <c r="I57" s="592"/>
      <c r="J57" s="592"/>
      <c r="K57" s="592"/>
      <c r="L57" s="592"/>
      <c r="M57" s="547" t="s">
        <v>1284</v>
      </c>
      <c r="N57" s="624"/>
      <c r="O57" s="626">
        <v>3</v>
      </c>
    </row>
    <row r="58" spans="1:15" ht="31.5" x14ac:dyDescent="0.25">
      <c r="A58" s="3">
        <v>2</v>
      </c>
      <c r="B58" s="551" t="s">
        <v>1086</v>
      </c>
      <c r="C58" s="22" t="s">
        <v>1244</v>
      </c>
      <c r="D58" s="551" t="s">
        <v>1251</v>
      </c>
      <c r="E58" s="590">
        <v>15190</v>
      </c>
      <c r="F58" s="590">
        <v>2000</v>
      </c>
      <c r="G58" s="592">
        <f t="shared" si="5"/>
        <v>30380000</v>
      </c>
      <c r="H58" s="606" t="s">
        <v>28</v>
      </c>
      <c r="I58" s="592"/>
      <c r="J58" s="592"/>
      <c r="K58" s="592"/>
      <c r="L58" s="592"/>
      <c r="M58" s="547" t="s">
        <v>1284</v>
      </c>
      <c r="N58" s="624"/>
      <c r="O58" s="626">
        <v>3</v>
      </c>
    </row>
    <row r="59" spans="1:15" ht="31.5" x14ac:dyDescent="0.25">
      <c r="A59" s="3">
        <v>3</v>
      </c>
      <c r="B59" s="551" t="s">
        <v>1086</v>
      </c>
      <c r="C59" s="22" t="s">
        <v>1245</v>
      </c>
      <c r="D59" s="551" t="s">
        <v>1252</v>
      </c>
      <c r="E59" s="590">
        <v>44836</v>
      </c>
      <c r="F59" s="590">
        <v>2000</v>
      </c>
      <c r="G59" s="592">
        <f t="shared" si="5"/>
        <v>89672000</v>
      </c>
      <c r="H59" s="606" t="s">
        <v>28</v>
      </c>
      <c r="I59" s="592"/>
      <c r="J59" s="592"/>
      <c r="K59" s="592"/>
      <c r="L59" s="592"/>
      <c r="M59" s="547" t="s">
        <v>1284</v>
      </c>
      <c r="N59" s="624"/>
      <c r="O59" s="626">
        <v>3</v>
      </c>
    </row>
    <row r="60" spans="1:15" ht="31.5" x14ac:dyDescent="0.25">
      <c r="A60" s="3">
        <v>4</v>
      </c>
      <c r="B60" s="551" t="s">
        <v>1086</v>
      </c>
      <c r="C60" s="22" t="s">
        <v>1246</v>
      </c>
      <c r="D60" s="551" t="s">
        <v>1253</v>
      </c>
      <c r="E60" s="590">
        <v>18928</v>
      </c>
      <c r="F60" s="590">
        <v>2000</v>
      </c>
      <c r="G60" s="592">
        <f t="shared" si="5"/>
        <v>37856000</v>
      </c>
      <c r="H60" s="606" t="s">
        <v>28</v>
      </c>
      <c r="I60" s="592"/>
      <c r="J60" s="592"/>
      <c r="K60" s="592"/>
      <c r="L60" s="592"/>
      <c r="M60" s="547" t="s">
        <v>1284</v>
      </c>
      <c r="N60" s="624"/>
      <c r="O60" s="626">
        <v>3</v>
      </c>
    </row>
    <row r="61" spans="1:15" ht="31.5" x14ac:dyDescent="0.25">
      <c r="A61" s="3">
        <v>5</v>
      </c>
      <c r="B61" s="551" t="s">
        <v>1086</v>
      </c>
      <c r="C61" s="22" t="s">
        <v>1247</v>
      </c>
      <c r="D61" s="551" t="s">
        <v>1217</v>
      </c>
      <c r="E61" s="590">
        <v>10768</v>
      </c>
      <c r="F61" s="590">
        <v>2000</v>
      </c>
      <c r="G61" s="592">
        <f t="shared" si="5"/>
        <v>21536000</v>
      </c>
      <c r="H61" s="606" t="s">
        <v>28</v>
      </c>
      <c r="I61" s="592"/>
      <c r="J61" s="592"/>
      <c r="K61" s="592"/>
      <c r="L61" s="592"/>
      <c r="M61" s="547" t="s">
        <v>1284</v>
      </c>
      <c r="N61" s="624"/>
      <c r="O61" s="626">
        <v>3</v>
      </c>
    </row>
    <row r="62" spans="1:15" ht="31.5" x14ac:dyDescent="0.25">
      <c r="A62" s="3">
        <v>6</v>
      </c>
      <c r="B62" s="551" t="s">
        <v>1086</v>
      </c>
      <c r="C62" s="22" t="s">
        <v>1248</v>
      </c>
      <c r="D62" s="551" t="s">
        <v>1225</v>
      </c>
      <c r="E62" s="590">
        <v>10632</v>
      </c>
      <c r="F62" s="590">
        <v>2000</v>
      </c>
      <c r="G62" s="592">
        <f t="shared" si="5"/>
        <v>21264000</v>
      </c>
      <c r="H62" s="606" t="s">
        <v>28</v>
      </c>
      <c r="I62" s="592"/>
      <c r="J62" s="592"/>
      <c r="K62" s="592"/>
      <c r="L62" s="592"/>
      <c r="M62" s="547" t="s">
        <v>1284</v>
      </c>
      <c r="N62" s="624"/>
      <c r="O62" s="626">
        <v>3</v>
      </c>
    </row>
    <row r="63" spans="1:15" ht="31.5" x14ac:dyDescent="0.25">
      <c r="A63" s="3">
        <v>7</v>
      </c>
      <c r="B63" s="551" t="s">
        <v>1086</v>
      </c>
      <c r="C63" s="22" t="s">
        <v>1249</v>
      </c>
      <c r="D63" s="551" t="s">
        <v>1254</v>
      </c>
      <c r="E63" s="590">
        <v>42655</v>
      </c>
      <c r="F63" s="590">
        <v>2000</v>
      </c>
      <c r="G63" s="592">
        <f t="shared" si="5"/>
        <v>85310000</v>
      </c>
      <c r="H63" s="606" t="s">
        <v>28</v>
      </c>
      <c r="I63" s="592"/>
      <c r="J63" s="592"/>
      <c r="K63" s="592"/>
      <c r="L63" s="592"/>
      <c r="M63" s="547" t="s">
        <v>1284</v>
      </c>
      <c r="N63" s="624"/>
      <c r="O63" s="626">
        <v>3</v>
      </c>
    </row>
  </sheetData>
  <autoFilter ref="A2:N3"/>
  <mergeCells count="23">
    <mergeCell ref="O2:O3"/>
    <mergeCell ref="P2:P3"/>
    <mergeCell ref="Q2:Q3"/>
    <mergeCell ref="A4:N4"/>
    <mergeCell ref="A1:G1"/>
    <mergeCell ref="A2:A3"/>
    <mergeCell ref="B2:B3"/>
    <mergeCell ref="C2:C3"/>
    <mergeCell ref="D2:D3"/>
    <mergeCell ref="E2:E3"/>
    <mergeCell ref="A13:N13"/>
    <mergeCell ref="A15:G15"/>
    <mergeCell ref="A22:E22"/>
    <mergeCell ref="A56:G56"/>
    <mergeCell ref="M2:M3"/>
    <mergeCell ref="N2:N3"/>
    <mergeCell ref="H2:H3"/>
    <mergeCell ref="I2:I3"/>
    <mergeCell ref="J2:J3"/>
    <mergeCell ref="K2:K3"/>
    <mergeCell ref="L2:L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39" fitToHeight="5" orientation="landscape" r:id="rId1"/>
  <rowBreaks count="3" manualBreakCount="3">
    <brk id="14" max="14" man="1"/>
    <brk id="32" max="14" man="1"/>
    <brk id="55" max="1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topLeftCell="C31" zoomScale="75" zoomScaleNormal="100" zoomScaleSheetLayoutView="75" workbookViewId="0">
      <selection activeCell="P13" sqref="P13"/>
    </sheetView>
  </sheetViews>
  <sheetFormatPr defaultRowHeight="15.75" x14ac:dyDescent="0.25"/>
  <cols>
    <col min="1" max="1" width="9.140625" style="549"/>
    <col min="2" max="2" width="24.42578125" style="549" customWidth="1"/>
    <col min="3" max="3" width="37" style="549" customWidth="1"/>
    <col min="4" max="4" width="30.28515625" style="549" customWidth="1"/>
    <col min="5" max="5" width="17" style="549" customWidth="1"/>
    <col min="6" max="6" width="24.5703125" style="549" customWidth="1"/>
    <col min="7" max="7" width="22.28515625" style="549" bestFit="1" customWidth="1"/>
    <col min="8" max="11" width="19.85546875" style="549" customWidth="1"/>
    <col min="12" max="12" width="46.42578125" style="549" customWidth="1"/>
    <col min="13" max="13" width="59" style="549" customWidth="1"/>
    <col min="14" max="14" width="15.85546875" style="549" customWidth="1"/>
    <col min="15" max="15" width="13.85546875" customWidth="1"/>
    <col min="16" max="16" width="22.140625" customWidth="1"/>
    <col min="17" max="17" width="14.140625" customWidth="1"/>
    <col min="18" max="18" width="15.5703125" customWidth="1"/>
    <col min="19" max="19" width="15.85546875" customWidth="1"/>
    <col min="20" max="20" width="18.85546875" customWidth="1"/>
    <col min="21" max="21" width="9.140625" customWidth="1"/>
  </cols>
  <sheetData>
    <row r="1" spans="1:20" ht="15.75" customHeight="1" x14ac:dyDescent="0.25">
      <c r="A1" s="1612" t="s">
        <v>1124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</row>
    <row r="2" spans="1:20" s="1" customFormat="1" ht="15.75" customHeight="1" x14ac:dyDescent="0.25">
      <c r="A2" s="1591" t="s">
        <v>0</v>
      </c>
      <c r="B2" s="1591" t="s">
        <v>1068</v>
      </c>
      <c r="C2" s="1601" t="s">
        <v>731</v>
      </c>
      <c r="D2" s="1591" t="s">
        <v>1</v>
      </c>
      <c r="E2" s="1947" t="s">
        <v>1066</v>
      </c>
      <c r="F2" s="1947" t="s">
        <v>1140</v>
      </c>
      <c r="G2" s="1947" t="s">
        <v>1126</v>
      </c>
      <c r="H2" s="1951" t="s">
        <v>5</v>
      </c>
      <c r="I2" s="1946" t="s">
        <v>109</v>
      </c>
      <c r="J2" s="1946" t="s">
        <v>6</v>
      </c>
      <c r="K2" s="1946" t="s">
        <v>7</v>
      </c>
      <c r="L2" s="1601" t="s">
        <v>1125</v>
      </c>
      <c r="M2" s="1601" t="s">
        <v>1127</v>
      </c>
      <c r="N2" s="1939" t="s">
        <v>8</v>
      </c>
      <c r="O2" s="1939" t="s">
        <v>114</v>
      </c>
      <c r="P2" s="1591" t="s">
        <v>11</v>
      </c>
      <c r="Q2" s="1599"/>
      <c r="R2" s="1599"/>
      <c r="S2" s="1599"/>
      <c r="T2" s="1599"/>
    </row>
    <row r="3" spans="1:20" ht="72.75" customHeight="1" x14ac:dyDescent="0.25">
      <c r="A3" s="1591"/>
      <c r="B3" s="1591"/>
      <c r="C3" s="1602"/>
      <c r="D3" s="1591"/>
      <c r="E3" s="1947"/>
      <c r="F3" s="1947"/>
      <c r="G3" s="1947"/>
      <c r="H3" s="1952"/>
      <c r="I3" s="1946"/>
      <c r="J3" s="1946"/>
      <c r="K3" s="1946"/>
      <c r="L3" s="1602"/>
      <c r="M3" s="1602"/>
      <c r="N3" s="1939"/>
      <c r="O3" s="1939"/>
      <c r="P3" s="1591"/>
      <c r="Q3" s="1599"/>
      <c r="R3" s="1599"/>
      <c r="S3" s="1599"/>
      <c r="T3" s="1599"/>
    </row>
    <row r="4" spans="1:20" ht="15.75" customHeight="1" x14ac:dyDescent="0.25">
      <c r="A4" s="1950" t="s">
        <v>1128</v>
      </c>
      <c r="B4" s="1950"/>
      <c r="C4" s="1950"/>
      <c r="D4" s="1950"/>
      <c r="E4" s="1950"/>
      <c r="F4" s="1950"/>
      <c r="G4" s="1950"/>
      <c r="H4" s="1950"/>
      <c r="I4" s="1950"/>
      <c r="J4" s="1950"/>
      <c r="K4" s="1950"/>
    </row>
    <row r="5" spans="1:20" ht="57.75" customHeight="1" x14ac:dyDescent="0.25">
      <c r="A5" s="3">
        <v>1</v>
      </c>
      <c r="B5" s="551" t="s">
        <v>1086</v>
      </c>
      <c r="C5" s="555" t="s">
        <v>1130</v>
      </c>
      <c r="D5" s="551" t="s">
        <v>1148</v>
      </c>
      <c r="E5" s="22">
        <v>14534</v>
      </c>
      <c r="F5" s="546">
        <v>7000000</v>
      </c>
      <c r="G5" s="547">
        <v>10173800</v>
      </c>
      <c r="H5" s="554" t="s">
        <v>28</v>
      </c>
      <c r="I5" s="550"/>
      <c r="J5" s="550"/>
      <c r="K5" s="550"/>
      <c r="L5" s="555" t="s">
        <v>1129</v>
      </c>
      <c r="M5" s="555" t="s">
        <v>1131</v>
      </c>
      <c r="N5" s="557"/>
      <c r="O5" s="449">
        <v>3</v>
      </c>
      <c r="P5" s="547" t="s">
        <v>1284</v>
      </c>
    </row>
    <row r="6" spans="1:20" ht="71.25" customHeight="1" x14ac:dyDescent="0.25">
      <c r="A6" s="3">
        <f t="shared" ref="A6:A11" si="0">A5+1</f>
        <v>2</v>
      </c>
      <c r="B6" s="551" t="s">
        <v>1086</v>
      </c>
      <c r="C6" s="555" t="s">
        <v>1132</v>
      </c>
      <c r="D6" s="551" t="s">
        <v>1147</v>
      </c>
      <c r="E6" s="22">
        <v>1951</v>
      </c>
      <c r="F6" s="546">
        <v>8000000</v>
      </c>
      <c r="G6" s="547">
        <v>1560800</v>
      </c>
      <c r="H6" s="554" t="s">
        <v>28</v>
      </c>
      <c r="I6" s="550"/>
      <c r="J6" s="550"/>
      <c r="K6" s="550"/>
      <c r="L6" s="556" t="s">
        <v>1129</v>
      </c>
      <c r="M6" s="555" t="s">
        <v>1131</v>
      </c>
      <c r="N6" s="557"/>
      <c r="O6" s="449">
        <v>3</v>
      </c>
      <c r="P6" s="547" t="s">
        <v>1279</v>
      </c>
    </row>
    <row r="7" spans="1:20" ht="54" customHeight="1" x14ac:dyDescent="0.25">
      <c r="A7" s="3">
        <f t="shared" si="0"/>
        <v>3</v>
      </c>
      <c r="B7" s="551" t="s">
        <v>1086</v>
      </c>
      <c r="C7" s="555" t="s">
        <v>1130</v>
      </c>
      <c r="D7" s="551" t="s">
        <v>1149</v>
      </c>
      <c r="E7" s="22">
        <v>12000</v>
      </c>
      <c r="F7" s="546">
        <v>12000000</v>
      </c>
      <c r="G7" s="547">
        <v>14400000</v>
      </c>
      <c r="H7" s="554" t="s">
        <v>28</v>
      </c>
      <c r="I7" s="550"/>
      <c r="J7" s="550"/>
      <c r="K7" s="550"/>
      <c r="L7" s="556" t="s">
        <v>1129</v>
      </c>
      <c r="M7" s="555" t="s">
        <v>1131</v>
      </c>
      <c r="N7" s="557"/>
      <c r="O7" s="449">
        <v>3</v>
      </c>
      <c r="P7" s="547" t="s">
        <v>1284</v>
      </c>
    </row>
    <row r="8" spans="1:20" ht="51.75" customHeight="1" x14ac:dyDescent="0.25">
      <c r="A8" s="3">
        <f t="shared" si="0"/>
        <v>4</v>
      </c>
      <c r="B8" s="551" t="s">
        <v>1086</v>
      </c>
      <c r="C8" s="555" t="s">
        <v>1130</v>
      </c>
      <c r="D8" s="551" t="s">
        <v>1150</v>
      </c>
      <c r="E8" s="22">
        <v>71853</v>
      </c>
      <c r="F8" s="546">
        <v>11000000</v>
      </c>
      <c r="G8" s="547">
        <v>79038300</v>
      </c>
      <c r="H8" s="554" t="s">
        <v>28</v>
      </c>
      <c r="I8" s="550"/>
      <c r="J8" s="550"/>
      <c r="K8" s="550"/>
      <c r="L8" s="556" t="s">
        <v>1129</v>
      </c>
      <c r="M8" s="555" t="s">
        <v>1131</v>
      </c>
      <c r="N8" s="557"/>
      <c r="O8" s="449">
        <v>3</v>
      </c>
      <c r="P8" s="547" t="s">
        <v>1284</v>
      </c>
    </row>
    <row r="9" spans="1:20" ht="66.75" customHeight="1" x14ac:dyDescent="0.25">
      <c r="A9" s="3">
        <f t="shared" si="0"/>
        <v>5</v>
      </c>
      <c r="B9" s="551" t="s">
        <v>1086</v>
      </c>
      <c r="C9" s="555" t="s">
        <v>1132</v>
      </c>
      <c r="D9" s="551" t="s">
        <v>1151</v>
      </c>
      <c r="E9" s="22">
        <v>30420</v>
      </c>
      <c r="F9" s="546">
        <v>10000000</v>
      </c>
      <c r="G9" s="547">
        <v>30420000</v>
      </c>
      <c r="H9" s="554" t="s">
        <v>28</v>
      </c>
      <c r="I9" s="550"/>
      <c r="J9" s="550"/>
      <c r="K9" s="550"/>
      <c r="L9" s="556" t="s">
        <v>1129</v>
      </c>
      <c r="M9" s="555" t="s">
        <v>1131</v>
      </c>
      <c r="N9" s="557"/>
      <c r="O9" s="449">
        <v>3</v>
      </c>
      <c r="P9" s="547" t="s">
        <v>1279</v>
      </c>
    </row>
    <row r="10" spans="1:20" ht="51" customHeight="1" x14ac:dyDescent="0.25">
      <c r="A10" s="3">
        <f t="shared" si="0"/>
        <v>6</v>
      </c>
      <c r="B10" s="551" t="s">
        <v>1086</v>
      </c>
      <c r="C10" s="555" t="s">
        <v>1130</v>
      </c>
      <c r="D10" s="551" t="s">
        <v>1152</v>
      </c>
      <c r="E10" s="22">
        <v>31266</v>
      </c>
      <c r="F10" s="546">
        <v>12000000</v>
      </c>
      <c r="G10" s="547">
        <v>37519200</v>
      </c>
      <c r="H10" s="554" t="s">
        <v>28</v>
      </c>
      <c r="I10" s="550"/>
      <c r="J10" s="550"/>
      <c r="K10" s="550"/>
      <c r="L10" s="556" t="s">
        <v>1129</v>
      </c>
      <c r="M10" s="555" t="s">
        <v>1131</v>
      </c>
      <c r="N10" s="557"/>
      <c r="O10" s="449">
        <v>3</v>
      </c>
      <c r="P10" s="547" t="s">
        <v>1284</v>
      </c>
    </row>
    <row r="11" spans="1:20" ht="51.75" customHeight="1" x14ac:dyDescent="0.25">
      <c r="A11" s="3">
        <f t="shared" si="0"/>
        <v>7</v>
      </c>
      <c r="B11" s="551" t="s">
        <v>1086</v>
      </c>
      <c r="C11" s="555" t="s">
        <v>1133</v>
      </c>
      <c r="D11" s="551" t="s">
        <v>1153</v>
      </c>
      <c r="E11" s="22">
        <v>21556</v>
      </c>
      <c r="F11" s="546">
        <v>7000000</v>
      </c>
      <c r="G11" s="547">
        <v>15089200</v>
      </c>
      <c r="H11" s="554" t="s">
        <v>28</v>
      </c>
      <c r="I11" s="550"/>
      <c r="J11" s="550"/>
      <c r="K11" s="550"/>
      <c r="L11" s="556" t="s">
        <v>1129</v>
      </c>
      <c r="M11" s="555" t="s">
        <v>1131</v>
      </c>
      <c r="N11" s="557"/>
      <c r="O11" s="449">
        <v>3</v>
      </c>
      <c r="P11" s="547" t="s">
        <v>1284</v>
      </c>
      <c r="Q11" s="548"/>
    </row>
    <row r="12" spans="1:20" ht="51.75" customHeight="1" x14ac:dyDescent="0.25">
      <c r="A12" s="3">
        <v>8</v>
      </c>
      <c r="B12" s="551" t="s">
        <v>1086</v>
      </c>
      <c r="C12" s="555" t="s">
        <v>1133</v>
      </c>
      <c r="D12" s="551" t="s">
        <v>1163</v>
      </c>
      <c r="E12" s="19">
        <v>35406</v>
      </c>
      <c r="F12" s="587">
        <v>9000000</v>
      </c>
      <c r="G12" s="589">
        <v>3186514</v>
      </c>
      <c r="H12" s="554"/>
      <c r="I12" s="550"/>
      <c r="J12" s="550"/>
      <c r="K12" s="550"/>
      <c r="L12" s="556" t="s">
        <v>1129</v>
      </c>
      <c r="M12" s="555" t="s">
        <v>1131</v>
      </c>
      <c r="N12" s="557"/>
      <c r="O12" s="449">
        <v>3</v>
      </c>
      <c r="P12" s="547" t="s">
        <v>1288</v>
      </c>
      <c r="Q12" s="548"/>
    </row>
    <row r="13" spans="1:20" ht="75.75" customHeight="1" x14ac:dyDescent="0.25">
      <c r="A13" s="3">
        <v>9</v>
      </c>
      <c r="B13" s="551" t="s">
        <v>1086</v>
      </c>
      <c r="C13" s="556" t="s">
        <v>1132</v>
      </c>
      <c r="D13" s="551" t="s">
        <v>1162</v>
      </c>
      <c r="E13" s="19">
        <v>15400</v>
      </c>
      <c r="F13" s="587">
        <v>10000</v>
      </c>
      <c r="G13" s="588">
        <v>15400000</v>
      </c>
      <c r="H13" s="554" t="s">
        <v>28</v>
      </c>
      <c r="I13" s="550"/>
      <c r="J13" s="550"/>
      <c r="K13" s="550"/>
      <c r="L13" s="556" t="s">
        <v>1134</v>
      </c>
      <c r="M13" s="556" t="s">
        <v>1131</v>
      </c>
      <c r="N13" s="557"/>
      <c r="O13" s="449">
        <v>3</v>
      </c>
      <c r="P13" s="64"/>
    </row>
    <row r="14" spans="1:20" ht="15.75" customHeight="1" x14ac:dyDescent="0.25">
      <c r="A14" s="1950" t="s">
        <v>1135</v>
      </c>
      <c r="B14" s="1950"/>
      <c r="C14" s="1950"/>
      <c r="D14" s="1950"/>
      <c r="E14" s="1950"/>
      <c r="F14" s="1950"/>
      <c r="G14" s="1950"/>
      <c r="H14" s="1950"/>
      <c r="I14" s="1950"/>
      <c r="J14" s="1950"/>
      <c r="K14" s="1950"/>
      <c r="L14" s="1950"/>
      <c r="M14" s="1950"/>
      <c r="N14" s="558"/>
      <c r="O14" s="458"/>
    </row>
    <row r="15" spans="1:20" ht="45.75" customHeight="1" x14ac:dyDescent="0.25">
      <c r="A15" s="3">
        <v>1</v>
      </c>
      <c r="B15" s="551" t="s">
        <v>1086</v>
      </c>
      <c r="C15" s="555" t="s">
        <v>1138</v>
      </c>
      <c r="D15" s="551" t="s">
        <v>1286</v>
      </c>
      <c r="E15" s="22">
        <v>5185</v>
      </c>
      <c r="F15" s="546">
        <v>990000</v>
      </c>
      <c r="G15" s="547">
        <v>5133150</v>
      </c>
      <c r="H15" s="554" t="s">
        <v>28</v>
      </c>
      <c r="I15" s="594"/>
      <c r="J15" s="550"/>
      <c r="K15" s="550"/>
      <c r="L15" s="555" t="s">
        <v>1136</v>
      </c>
      <c r="M15" s="555" t="s">
        <v>1137</v>
      </c>
      <c r="N15" s="557"/>
      <c r="O15" s="449">
        <v>3</v>
      </c>
      <c r="P15" s="64"/>
    </row>
    <row r="16" spans="1:20" ht="15.75" customHeight="1" x14ac:dyDescent="0.25">
      <c r="A16" s="1950" t="s">
        <v>1164</v>
      </c>
      <c r="B16" s="1950"/>
      <c r="C16" s="1950"/>
      <c r="D16" s="1950"/>
      <c r="E16" s="1950"/>
      <c r="F16" s="1950"/>
      <c r="G16" s="1950"/>
      <c r="N16" s="558"/>
      <c r="O16" s="458"/>
    </row>
    <row r="17" spans="1:16" ht="36.75" customHeight="1" x14ac:dyDescent="0.25">
      <c r="A17" s="3">
        <v>1</v>
      </c>
      <c r="B17" s="551" t="s">
        <v>1086</v>
      </c>
      <c r="C17" s="22" t="s">
        <v>1165</v>
      </c>
      <c r="D17" s="551" t="s">
        <v>1171</v>
      </c>
      <c r="E17" s="464">
        <v>36272</v>
      </c>
      <c r="F17" s="546">
        <v>15000000</v>
      </c>
      <c r="G17" s="547">
        <v>54408000</v>
      </c>
      <c r="H17" s="554" t="s">
        <v>28</v>
      </c>
      <c r="I17" s="550"/>
      <c r="J17" s="550"/>
      <c r="K17" s="550"/>
      <c r="L17" s="550"/>
      <c r="M17" s="551" t="s">
        <v>1177</v>
      </c>
      <c r="N17" s="557"/>
      <c r="O17" s="449">
        <v>4</v>
      </c>
      <c r="P17" s="64"/>
    </row>
    <row r="18" spans="1:16" ht="31.5" customHeight="1" x14ac:dyDescent="0.25">
      <c r="A18" s="3">
        <v>2</v>
      </c>
      <c r="B18" s="551" t="s">
        <v>1086</v>
      </c>
      <c r="C18" s="22" t="s">
        <v>1166</v>
      </c>
      <c r="D18" s="551" t="s">
        <v>1172</v>
      </c>
      <c r="E18" s="464">
        <v>29107</v>
      </c>
      <c r="F18" s="546">
        <v>15000000</v>
      </c>
      <c r="G18" s="547">
        <v>43660500</v>
      </c>
      <c r="H18" s="554" t="s">
        <v>28</v>
      </c>
      <c r="I18" s="550"/>
      <c r="J18" s="550"/>
      <c r="K18" s="550"/>
      <c r="L18" s="550"/>
      <c r="M18" s="551" t="s">
        <v>1177</v>
      </c>
      <c r="N18" s="557"/>
      <c r="O18" s="449">
        <v>4</v>
      </c>
      <c r="P18" s="64"/>
    </row>
    <row r="19" spans="1:16" ht="39.75" customHeight="1" x14ac:dyDescent="0.25">
      <c r="A19" s="3">
        <v>3</v>
      </c>
      <c r="B19" s="551" t="s">
        <v>1086</v>
      </c>
      <c r="C19" s="22" t="s">
        <v>1167</v>
      </c>
      <c r="D19" s="551" t="s">
        <v>1173</v>
      </c>
      <c r="E19" s="464">
        <v>23594</v>
      </c>
      <c r="F19" s="546">
        <v>15000000</v>
      </c>
      <c r="G19" s="547">
        <v>35391000</v>
      </c>
      <c r="H19" s="554" t="s">
        <v>28</v>
      </c>
      <c r="I19" s="550"/>
      <c r="J19" s="550"/>
      <c r="K19" s="550"/>
      <c r="L19" s="550"/>
      <c r="M19" s="551" t="s">
        <v>1177</v>
      </c>
      <c r="N19" s="557"/>
      <c r="O19" s="449">
        <v>4</v>
      </c>
      <c r="P19" s="64"/>
    </row>
    <row r="20" spans="1:16" ht="31.5" customHeight="1" x14ac:dyDescent="0.25">
      <c r="A20" s="3">
        <v>4</v>
      </c>
      <c r="B20" s="551" t="s">
        <v>1086</v>
      </c>
      <c r="C20" s="22" t="s">
        <v>1168</v>
      </c>
      <c r="D20" s="551" t="s">
        <v>1174</v>
      </c>
      <c r="E20" s="464">
        <v>40161</v>
      </c>
      <c r="F20" s="546">
        <v>15000000</v>
      </c>
      <c r="G20" s="547">
        <v>60241500</v>
      </c>
      <c r="H20" s="554" t="s">
        <v>28</v>
      </c>
      <c r="I20" s="550"/>
      <c r="J20" s="550"/>
      <c r="K20" s="550"/>
      <c r="L20" s="550"/>
      <c r="M20" s="551" t="s">
        <v>1177</v>
      </c>
      <c r="N20" s="557"/>
      <c r="O20" s="449">
        <v>4</v>
      </c>
      <c r="P20" s="64"/>
    </row>
    <row r="21" spans="1:16" ht="30" customHeight="1" x14ac:dyDescent="0.25">
      <c r="A21" s="3">
        <v>5</v>
      </c>
      <c r="B21" s="551" t="s">
        <v>1086</v>
      </c>
      <c r="C21" s="22" t="s">
        <v>1169</v>
      </c>
      <c r="D21" s="551" t="s">
        <v>1175</v>
      </c>
      <c r="E21" s="464">
        <v>27381</v>
      </c>
      <c r="F21" s="546">
        <v>15000000</v>
      </c>
      <c r="G21" s="547">
        <v>41071500</v>
      </c>
      <c r="H21" s="554" t="s">
        <v>28</v>
      </c>
      <c r="I21" s="550"/>
      <c r="J21" s="550"/>
      <c r="K21" s="550"/>
      <c r="L21" s="550"/>
      <c r="M21" s="551" t="s">
        <v>1177</v>
      </c>
      <c r="N21" s="557"/>
      <c r="O21" s="449">
        <v>4</v>
      </c>
      <c r="P21" s="64"/>
    </row>
    <row r="22" spans="1:16" ht="31.5" customHeight="1" x14ac:dyDescent="0.25">
      <c r="A22" s="3">
        <v>6</v>
      </c>
      <c r="B22" s="551" t="s">
        <v>1086</v>
      </c>
      <c r="C22" s="22" t="s">
        <v>1170</v>
      </c>
      <c r="D22" s="551" t="s">
        <v>1176</v>
      </c>
      <c r="E22" s="464">
        <v>31574</v>
      </c>
      <c r="F22" s="546">
        <v>15000000</v>
      </c>
      <c r="G22" s="547">
        <v>47361000</v>
      </c>
      <c r="H22" s="554" t="s">
        <v>28</v>
      </c>
      <c r="I22" s="550"/>
      <c r="J22" s="550"/>
      <c r="K22" s="550"/>
      <c r="L22" s="550"/>
      <c r="M22" s="551" t="s">
        <v>1177</v>
      </c>
      <c r="N22" s="557"/>
      <c r="O22" s="449">
        <v>4</v>
      </c>
      <c r="P22" s="64"/>
    </row>
    <row r="23" spans="1:16" ht="15.75" customHeight="1" x14ac:dyDescent="0.25">
      <c r="A23" s="1950" t="s">
        <v>1178</v>
      </c>
      <c r="B23" s="1950"/>
      <c r="C23" s="1950"/>
      <c r="D23" s="1950"/>
      <c r="E23" s="1950"/>
      <c r="F23" s="1950"/>
      <c r="N23" s="558"/>
      <c r="O23" s="458"/>
    </row>
    <row r="24" spans="1:16" ht="36.75" customHeight="1" x14ac:dyDescent="0.25">
      <c r="A24" s="3">
        <v>1</v>
      </c>
      <c r="B24" s="551" t="s">
        <v>1086</v>
      </c>
      <c r="C24" s="22" t="s">
        <v>1179</v>
      </c>
      <c r="D24" s="551" t="s">
        <v>1207</v>
      </c>
      <c r="E24" s="590">
        <v>16347</v>
      </c>
      <c r="F24" s="546">
        <v>15000000</v>
      </c>
      <c r="G24" s="591">
        <v>24520500</v>
      </c>
      <c r="H24" s="554" t="s">
        <v>28</v>
      </c>
      <c r="I24" s="550"/>
      <c r="J24" s="550"/>
      <c r="K24" s="550"/>
      <c r="L24" s="550"/>
      <c r="M24" s="551" t="s">
        <v>1242</v>
      </c>
      <c r="N24" s="557"/>
      <c r="O24" s="449"/>
      <c r="P24" s="64"/>
    </row>
    <row r="25" spans="1:16" ht="36.75" customHeight="1" x14ac:dyDescent="0.25">
      <c r="A25" s="3">
        <f>A24+1</f>
        <v>2</v>
      </c>
      <c r="B25" s="551" t="s">
        <v>1086</v>
      </c>
      <c r="C25" s="22" t="s">
        <v>1180</v>
      </c>
      <c r="D25" s="551" t="s">
        <v>1208</v>
      </c>
      <c r="E25" s="590">
        <v>2806</v>
      </c>
      <c r="F25" s="546">
        <v>15000000</v>
      </c>
      <c r="G25" s="591">
        <v>4209000</v>
      </c>
      <c r="H25" s="554" t="s">
        <v>28</v>
      </c>
      <c r="I25" s="550"/>
      <c r="J25" s="550"/>
      <c r="K25" s="550"/>
      <c r="L25" s="550"/>
      <c r="M25" s="551" t="s">
        <v>1242</v>
      </c>
      <c r="N25" s="557"/>
      <c r="O25" s="449"/>
      <c r="P25" s="64"/>
    </row>
    <row r="26" spans="1:16" ht="28.5" customHeight="1" x14ac:dyDescent="0.25">
      <c r="A26" s="3">
        <f t="shared" ref="A26:A55" si="1">A25+1</f>
        <v>3</v>
      </c>
      <c r="B26" s="551" t="s">
        <v>1086</v>
      </c>
      <c r="C26" s="22" t="s">
        <v>1139</v>
      </c>
      <c r="D26" s="551" t="s">
        <v>1209</v>
      </c>
      <c r="E26" s="590">
        <v>2319</v>
      </c>
      <c r="F26" s="546">
        <v>15000000</v>
      </c>
      <c r="G26" s="591">
        <v>3478500</v>
      </c>
      <c r="H26" s="554" t="s">
        <v>28</v>
      </c>
      <c r="I26" s="550"/>
      <c r="J26" s="550"/>
      <c r="K26" s="550"/>
      <c r="L26" s="550"/>
      <c r="M26" s="551" t="s">
        <v>1242</v>
      </c>
      <c r="N26" s="557"/>
      <c r="O26" s="449"/>
      <c r="P26" s="64"/>
    </row>
    <row r="27" spans="1:16" ht="36.75" customHeight="1" x14ac:dyDescent="0.25">
      <c r="A27" s="3">
        <f t="shared" si="1"/>
        <v>4</v>
      </c>
      <c r="B27" s="551" t="s">
        <v>1086</v>
      </c>
      <c r="C27" s="22" t="s">
        <v>1181</v>
      </c>
      <c r="D27" s="551" t="s">
        <v>1210</v>
      </c>
      <c r="E27" s="590">
        <v>2919</v>
      </c>
      <c r="F27" s="546">
        <v>15000000</v>
      </c>
      <c r="G27" s="591">
        <v>4378500</v>
      </c>
      <c r="H27" s="554" t="s">
        <v>28</v>
      </c>
      <c r="I27" s="550"/>
      <c r="J27" s="550"/>
      <c r="K27" s="550"/>
      <c r="L27" s="550"/>
      <c r="M27" s="551" t="s">
        <v>1242</v>
      </c>
      <c r="N27" s="557"/>
      <c r="O27" s="449"/>
      <c r="P27" s="64"/>
    </row>
    <row r="28" spans="1:16" ht="40.5" customHeight="1" x14ac:dyDescent="0.25">
      <c r="A28" s="3">
        <f t="shared" si="1"/>
        <v>5</v>
      </c>
      <c r="B28" s="551" t="s">
        <v>1086</v>
      </c>
      <c r="C28" s="22" t="s">
        <v>1167</v>
      </c>
      <c r="D28" s="551" t="s">
        <v>1211</v>
      </c>
      <c r="E28" s="590">
        <v>4279</v>
      </c>
      <c r="F28" s="546">
        <v>15000000</v>
      </c>
      <c r="G28" s="591">
        <v>6418500</v>
      </c>
      <c r="H28" s="554" t="s">
        <v>28</v>
      </c>
      <c r="I28" s="550"/>
      <c r="J28" s="550"/>
      <c r="K28" s="550"/>
      <c r="L28" s="550"/>
      <c r="M28" s="551" t="s">
        <v>1242</v>
      </c>
      <c r="N28" s="557"/>
      <c r="O28" s="449"/>
      <c r="P28" s="64"/>
    </row>
    <row r="29" spans="1:16" ht="30.75" customHeight="1" x14ac:dyDescent="0.25">
      <c r="A29" s="3">
        <f t="shared" si="1"/>
        <v>6</v>
      </c>
      <c r="B29" s="551" t="s">
        <v>1086</v>
      </c>
      <c r="C29" s="22" t="s">
        <v>1182</v>
      </c>
      <c r="D29" s="551" t="s">
        <v>1212</v>
      </c>
      <c r="E29" s="590">
        <v>4900</v>
      </c>
      <c r="F29" s="546">
        <v>15000000</v>
      </c>
      <c r="G29" s="591">
        <v>7350000</v>
      </c>
      <c r="H29" s="554" t="s">
        <v>28</v>
      </c>
      <c r="I29" s="550"/>
      <c r="J29" s="550"/>
      <c r="K29" s="550"/>
      <c r="L29" s="550"/>
      <c r="M29" s="551" t="s">
        <v>1242</v>
      </c>
      <c r="N29" s="557"/>
      <c r="O29" s="449"/>
      <c r="P29" s="64"/>
    </row>
    <row r="30" spans="1:16" ht="36.75" customHeight="1" x14ac:dyDescent="0.25">
      <c r="A30" s="3">
        <f t="shared" si="1"/>
        <v>7</v>
      </c>
      <c r="B30" s="551" t="s">
        <v>1086</v>
      </c>
      <c r="C30" s="22" t="s">
        <v>1183</v>
      </c>
      <c r="D30" s="551" t="s">
        <v>1213</v>
      </c>
      <c r="E30" s="590">
        <v>4900</v>
      </c>
      <c r="F30" s="546">
        <v>15000000</v>
      </c>
      <c r="G30" s="591">
        <v>7350000</v>
      </c>
      <c r="H30" s="554" t="s">
        <v>28</v>
      </c>
      <c r="I30" s="550"/>
      <c r="J30" s="550"/>
      <c r="K30" s="550"/>
      <c r="L30" s="550"/>
      <c r="M30" s="551" t="s">
        <v>1242</v>
      </c>
      <c r="N30" s="557"/>
      <c r="O30" s="449"/>
      <c r="P30" s="64"/>
    </row>
    <row r="31" spans="1:16" ht="28.5" customHeight="1" x14ac:dyDescent="0.25">
      <c r="A31" s="3">
        <f t="shared" si="1"/>
        <v>8</v>
      </c>
      <c r="B31" s="551" t="s">
        <v>1086</v>
      </c>
      <c r="C31" s="22" t="s">
        <v>1184</v>
      </c>
      <c r="D31" s="551" t="s">
        <v>1214</v>
      </c>
      <c r="E31" s="590">
        <v>5599</v>
      </c>
      <c r="F31" s="546">
        <v>15000000</v>
      </c>
      <c r="G31" s="591">
        <v>8398500</v>
      </c>
      <c r="H31" s="554" t="s">
        <v>28</v>
      </c>
      <c r="I31" s="550"/>
      <c r="J31" s="550"/>
      <c r="K31" s="550"/>
      <c r="L31" s="550"/>
      <c r="M31" s="551" t="s">
        <v>1242</v>
      </c>
      <c r="N31" s="557"/>
      <c r="O31" s="449"/>
      <c r="P31" s="64"/>
    </row>
    <row r="32" spans="1:16" ht="48.75" customHeight="1" x14ac:dyDescent="0.25">
      <c r="A32" s="3">
        <f t="shared" si="1"/>
        <v>9</v>
      </c>
      <c r="B32" s="551" t="s">
        <v>1086</v>
      </c>
      <c r="C32" s="22" t="s">
        <v>1185</v>
      </c>
      <c r="D32" s="551" t="s">
        <v>1215</v>
      </c>
      <c r="E32" s="590">
        <v>11199</v>
      </c>
      <c r="F32" s="546">
        <v>15000000</v>
      </c>
      <c r="G32" s="591">
        <v>16798500</v>
      </c>
      <c r="H32" s="554" t="s">
        <v>28</v>
      </c>
      <c r="I32" s="550"/>
      <c r="J32" s="550"/>
      <c r="K32" s="550"/>
      <c r="L32" s="550"/>
      <c r="M32" s="551" t="s">
        <v>1242</v>
      </c>
      <c r="N32" s="557"/>
      <c r="O32" s="449"/>
      <c r="P32" s="64"/>
    </row>
    <row r="33" spans="1:16" ht="37.5" customHeight="1" x14ac:dyDescent="0.25">
      <c r="A33" s="3">
        <f t="shared" si="1"/>
        <v>10</v>
      </c>
      <c r="B33" s="551" t="s">
        <v>1086</v>
      </c>
      <c r="C33" s="22" t="s">
        <v>1186</v>
      </c>
      <c r="D33" s="551" t="s">
        <v>1216</v>
      </c>
      <c r="E33" s="590">
        <v>6094</v>
      </c>
      <c r="F33" s="546">
        <v>15000000</v>
      </c>
      <c r="G33" s="591">
        <v>9141000</v>
      </c>
      <c r="H33" s="554" t="s">
        <v>28</v>
      </c>
      <c r="I33" s="550"/>
      <c r="J33" s="550"/>
      <c r="K33" s="550"/>
      <c r="L33" s="550"/>
      <c r="M33" s="551" t="s">
        <v>1242</v>
      </c>
      <c r="N33" s="557"/>
      <c r="O33" s="449"/>
      <c r="P33" s="64"/>
    </row>
    <row r="34" spans="1:16" ht="39.75" customHeight="1" x14ac:dyDescent="0.25">
      <c r="A34" s="3">
        <f t="shared" si="1"/>
        <v>11</v>
      </c>
      <c r="B34" s="551" t="s">
        <v>1086</v>
      </c>
      <c r="C34" s="22" t="s">
        <v>1187</v>
      </c>
      <c r="D34" s="551" t="s">
        <v>1217</v>
      </c>
      <c r="E34" s="590">
        <v>16801</v>
      </c>
      <c r="F34" s="546">
        <v>15000000</v>
      </c>
      <c r="G34" s="591">
        <v>25201500</v>
      </c>
      <c r="H34" s="554" t="s">
        <v>28</v>
      </c>
      <c r="I34" s="550"/>
      <c r="J34" s="550"/>
      <c r="K34" s="550"/>
      <c r="L34" s="550"/>
      <c r="M34" s="551" t="s">
        <v>1242</v>
      </c>
      <c r="N34" s="557"/>
      <c r="O34" s="449"/>
      <c r="P34" s="64"/>
    </row>
    <row r="35" spans="1:16" ht="31.5" customHeight="1" x14ac:dyDescent="0.25">
      <c r="A35" s="3">
        <f t="shared" si="1"/>
        <v>12</v>
      </c>
      <c r="B35" s="551" t="s">
        <v>1086</v>
      </c>
      <c r="C35" s="22" t="s">
        <v>1188</v>
      </c>
      <c r="D35" s="551" t="s">
        <v>1218</v>
      </c>
      <c r="E35" s="590">
        <v>16801</v>
      </c>
      <c r="F35" s="546">
        <v>15000000</v>
      </c>
      <c r="G35" s="591">
        <v>25201500</v>
      </c>
      <c r="H35" s="554" t="s">
        <v>28</v>
      </c>
      <c r="I35" s="550"/>
      <c r="J35" s="550"/>
      <c r="K35" s="550"/>
      <c r="L35" s="550"/>
      <c r="M35" s="551" t="s">
        <v>1242</v>
      </c>
      <c r="N35" s="557"/>
      <c r="O35" s="449"/>
      <c r="P35" s="64"/>
    </row>
    <row r="36" spans="1:16" ht="27.75" customHeight="1" x14ac:dyDescent="0.25">
      <c r="A36" s="3">
        <f t="shared" si="1"/>
        <v>13</v>
      </c>
      <c r="B36" s="551" t="s">
        <v>1086</v>
      </c>
      <c r="C36" s="22" t="s">
        <v>1189</v>
      </c>
      <c r="D36" s="551" t="s">
        <v>1219</v>
      </c>
      <c r="E36" s="590">
        <v>8397</v>
      </c>
      <c r="F36" s="546">
        <v>15000000</v>
      </c>
      <c r="G36" s="591">
        <v>12595500</v>
      </c>
      <c r="H36" s="554" t="s">
        <v>28</v>
      </c>
      <c r="I36" s="550"/>
      <c r="J36" s="550"/>
      <c r="K36" s="550"/>
      <c r="L36" s="550"/>
      <c r="M36" s="551" t="s">
        <v>1242</v>
      </c>
      <c r="N36" s="557"/>
      <c r="O36" s="449"/>
      <c r="P36" s="64"/>
    </row>
    <row r="37" spans="1:16" ht="34.5" customHeight="1" x14ac:dyDescent="0.25">
      <c r="A37" s="3">
        <f t="shared" si="1"/>
        <v>14</v>
      </c>
      <c r="B37" s="551" t="s">
        <v>1086</v>
      </c>
      <c r="C37" s="22" t="s">
        <v>1190</v>
      </c>
      <c r="D37" s="551" t="s">
        <v>1220</v>
      </c>
      <c r="E37" s="590">
        <v>7352</v>
      </c>
      <c r="F37" s="546">
        <v>15000000</v>
      </c>
      <c r="G37" s="591">
        <v>11028000</v>
      </c>
      <c r="H37" s="554" t="s">
        <v>28</v>
      </c>
      <c r="I37" s="550"/>
      <c r="J37" s="550"/>
      <c r="K37" s="550"/>
      <c r="L37" s="550"/>
      <c r="M37" s="551" t="s">
        <v>1242</v>
      </c>
      <c r="N37" s="557"/>
      <c r="O37" s="449"/>
      <c r="P37" s="64"/>
    </row>
    <row r="38" spans="1:16" ht="37.5" customHeight="1" x14ac:dyDescent="0.25">
      <c r="A38" s="3">
        <f t="shared" si="1"/>
        <v>15</v>
      </c>
      <c r="B38" s="551" t="s">
        <v>1086</v>
      </c>
      <c r="C38" s="22" t="s">
        <v>1191</v>
      </c>
      <c r="D38" s="551" t="s">
        <v>1221</v>
      </c>
      <c r="E38" s="590">
        <v>7351</v>
      </c>
      <c r="F38" s="546">
        <v>15000000</v>
      </c>
      <c r="G38" s="591">
        <v>11026500</v>
      </c>
      <c r="H38" s="554" t="s">
        <v>28</v>
      </c>
      <c r="I38" s="550"/>
      <c r="J38" s="550"/>
      <c r="K38" s="550"/>
      <c r="L38" s="550"/>
      <c r="M38" s="551" t="s">
        <v>1242</v>
      </c>
      <c r="N38" s="557"/>
      <c r="O38" s="449"/>
      <c r="P38" s="64"/>
    </row>
    <row r="39" spans="1:16" ht="52.5" customHeight="1" x14ac:dyDescent="0.25">
      <c r="A39" s="3">
        <f t="shared" si="1"/>
        <v>16</v>
      </c>
      <c r="B39" s="551" t="s">
        <v>1086</v>
      </c>
      <c r="C39" s="22" t="s">
        <v>1192</v>
      </c>
      <c r="D39" s="551" t="s">
        <v>1222</v>
      </c>
      <c r="E39" s="590">
        <v>16484</v>
      </c>
      <c r="F39" s="546">
        <v>15000000</v>
      </c>
      <c r="G39" s="591">
        <v>24726000</v>
      </c>
      <c r="H39" s="554" t="s">
        <v>28</v>
      </c>
      <c r="I39" s="550"/>
      <c r="J39" s="550"/>
      <c r="K39" s="550"/>
      <c r="L39" s="550"/>
      <c r="M39" s="551" t="s">
        <v>1242</v>
      </c>
      <c r="N39" s="557"/>
      <c r="O39" s="449"/>
      <c r="P39" s="64"/>
    </row>
    <row r="40" spans="1:16" ht="40.5" customHeight="1" x14ac:dyDescent="0.25">
      <c r="A40" s="3">
        <f t="shared" si="1"/>
        <v>17</v>
      </c>
      <c r="B40" s="551" t="s">
        <v>1086</v>
      </c>
      <c r="C40" s="22" t="s">
        <v>1168</v>
      </c>
      <c r="D40" s="551" t="s">
        <v>1223</v>
      </c>
      <c r="E40" s="590">
        <v>1379</v>
      </c>
      <c r="F40" s="546">
        <v>15000000</v>
      </c>
      <c r="G40" s="591">
        <v>2068500</v>
      </c>
      <c r="H40" s="554" t="s">
        <v>28</v>
      </c>
      <c r="I40" s="550"/>
      <c r="J40" s="550"/>
      <c r="K40" s="550"/>
      <c r="L40" s="550"/>
      <c r="M40" s="551" t="s">
        <v>1242</v>
      </c>
      <c r="N40" s="557"/>
      <c r="O40" s="449"/>
      <c r="P40" s="64"/>
    </row>
    <row r="41" spans="1:16" ht="39" customHeight="1" x14ac:dyDescent="0.25">
      <c r="A41" s="3">
        <f t="shared" si="1"/>
        <v>18</v>
      </c>
      <c r="B41" s="551" t="s">
        <v>1086</v>
      </c>
      <c r="C41" s="22" t="s">
        <v>1193</v>
      </c>
      <c r="D41" s="551" t="s">
        <v>1224</v>
      </c>
      <c r="E41" s="590">
        <v>6583</v>
      </c>
      <c r="F41" s="546">
        <v>15000000</v>
      </c>
      <c r="G41" s="591">
        <v>9874500</v>
      </c>
      <c r="H41" s="554" t="s">
        <v>28</v>
      </c>
      <c r="I41" s="550"/>
      <c r="J41" s="550"/>
      <c r="K41" s="550"/>
      <c r="L41" s="550"/>
      <c r="M41" s="551" t="s">
        <v>1242</v>
      </c>
      <c r="N41" s="557"/>
      <c r="O41" s="449"/>
      <c r="P41" s="64"/>
    </row>
    <row r="42" spans="1:16" ht="36" customHeight="1" x14ac:dyDescent="0.25">
      <c r="A42" s="3">
        <f t="shared" si="1"/>
        <v>19</v>
      </c>
      <c r="B42" s="551" t="s">
        <v>1086</v>
      </c>
      <c r="C42" s="22" t="s">
        <v>1194</v>
      </c>
      <c r="D42" s="551" t="s">
        <v>1226</v>
      </c>
      <c r="E42" s="590">
        <v>6765</v>
      </c>
      <c r="F42" s="546">
        <v>15000000</v>
      </c>
      <c r="G42" s="591">
        <v>10147500</v>
      </c>
      <c r="H42" s="554" t="s">
        <v>28</v>
      </c>
      <c r="I42" s="550"/>
      <c r="J42" s="550"/>
      <c r="K42" s="550"/>
      <c r="L42" s="550"/>
      <c r="M42" s="551" t="s">
        <v>1242</v>
      </c>
      <c r="N42" s="557"/>
      <c r="O42" s="449"/>
      <c r="P42" s="64"/>
    </row>
    <row r="43" spans="1:16" ht="37.5" customHeight="1" x14ac:dyDescent="0.25">
      <c r="A43" s="3">
        <f>A42+1</f>
        <v>20</v>
      </c>
      <c r="B43" s="551" t="s">
        <v>1086</v>
      </c>
      <c r="C43" s="22" t="s">
        <v>1195</v>
      </c>
      <c r="D43" s="551" t="s">
        <v>1227</v>
      </c>
      <c r="E43" s="590">
        <v>8702</v>
      </c>
      <c r="F43" s="546">
        <v>15000000</v>
      </c>
      <c r="G43" s="591">
        <v>13053000</v>
      </c>
      <c r="H43" s="554" t="s">
        <v>28</v>
      </c>
      <c r="I43" s="550"/>
      <c r="J43" s="550"/>
      <c r="K43" s="550"/>
      <c r="L43" s="550"/>
      <c r="M43" s="551" t="s">
        <v>1242</v>
      </c>
      <c r="N43" s="557"/>
      <c r="O43" s="449"/>
      <c r="P43" s="64"/>
    </row>
    <row r="44" spans="1:16" ht="40.5" customHeight="1" x14ac:dyDescent="0.25">
      <c r="A44" s="3">
        <f t="shared" si="1"/>
        <v>21</v>
      </c>
      <c r="B44" s="551" t="s">
        <v>1086</v>
      </c>
      <c r="C44" s="22" t="s">
        <v>1196</v>
      </c>
      <c r="D44" s="551" t="s">
        <v>1228</v>
      </c>
      <c r="E44" s="590">
        <v>9909</v>
      </c>
      <c r="F44" s="546">
        <v>15000000</v>
      </c>
      <c r="G44" s="591">
        <v>14863500</v>
      </c>
      <c r="H44" s="554" t="s">
        <v>28</v>
      </c>
      <c r="I44" s="550"/>
      <c r="J44" s="550"/>
      <c r="K44" s="550"/>
      <c r="L44" s="550"/>
      <c r="M44" s="551" t="s">
        <v>1242</v>
      </c>
      <c r="N44" s="557"/>
      <c r="O44" s="449"/>
      <c r="P44" s="64"/>
    </row>
    <row r="45" spans="1:16" ht="40.5" customHeight="1" x14ac:dyDescent="0.25">
      <c r="A45" s="3">
        <f t="shared" si="1"/>
        <v>22</v>
      </c>
      <c r="B45" s="551" t="s">
        <v>1086</v>
      </c>
      <c r="C45" s="22" t="s">
        <v>1197</v>
      </c>
      <c r="D45" s="551" t="s">
        <v>1229</v>
      </c>
      <c r="E45" s="590">
        <v>18365</v>
      </c>
      <c r="F45" s="546">
        <v>15000000</v>
      </c>
      <c r="G45" s="591">
        <v>27547500</v>
      </c>
      <c r="H45" s="554" t="s">
        <v>28</v>
      </c>
      <c r="I45" s="550"/>
      <c r="J45" s="550"/>
      <c r="K45" s="550"/>
      <c r="L45" s="550"/>
      <c r="M45" s="551" t="s">
        <v>1242</v>
      </c>
      <c r="N45" s="557"/>
      <c r="O45" s="449"/>
      <c r="P45" s="64"/>
    </row>
    <row r="46" spans="1:16" ht="39.75" customHeight="1" x14ac:dyDescent="0.25">
      <c r="A46" s="3">
        <f t="shared" si="1"/>
        <v>23</v>
      </c>
      <c r="B46" s="551" t="s">
        <v>1086</v>
      </c>
      <c r="C46" s="22" t="s">
        <v>1198</v>
      </c>
      <c r="D46" s="551" t="s">
        <v>1230</v>
      </c>
      <c r="E46" s="590">
        <v>616</v>
      </c>
      <c r="F46" s="546">
        <v>15000000</v>
      </c>
      <c r="G46" s="591">
        <v>924000</v>
      </c>
      <c r="H46" s="554" t="s">
        <v>28</v>
      </c>
      <c r="I46" s="550"/>
      <c r="J46" s="550"/>
      <c r="K46" s="550"/>
      <c r="L46" s="550"/>
      <c r="M46" s="551" t="s">
        <v>1242</v>
      </c>
      <c r="N46" s="557"/>
      <c r="O46" s="449"/>
      <c r="P46" s="64"/>
    </row>
    <row r="47" spans="1:16" ht="34.5" customHeight="1" x14ac:dyDescent="0.25">
      <c r="A47" s="3">
        <f t="shared" si="1"/>
        <v>24</v>
      </c>
      <c r="B47" s="551" t="s">
        <v>1086</v>
      </c>
      <c r="C47" s="22" t="s">
        <v>1199</v>
      </c>
      <c r="D47" s="551" t="s">
        <v>1231</v>
      </c>
      <c r="E47" s="590">
        <v>7460</v>
      </c>
      <c r="F47" s="546">
        <v>15000000</v>
      </c>
      <c r="G47" s="591">
        <v>11190000</v>
      </c>
      <c r="H47" s="554" t="s">
        <v>28</v>
      </c>
      <c r="I47" s="550"/>
      <c r="J47" s="550"/>
      <c r="K47" s="550"/>
      <c r="L47" s="550"/>
      <c r="M47" s="551" t="s">
        <v>1242</v>
      </c>
      <c r="N47" s="557"/>
      <c r="O47" s="449"/>
      <c r="P47" s="64"/>
    </row>
    <row r="48" spans="1:16" ht="37.5" customHeight="1" x14ac:dyDescent="0.25">
      <c r="A48" s="3">
        <f t="shared" si="1"/>
        <v>25</v>
      </c>
      <c r="B48" s="551" t="s">
        <v>1086</v>
      </c>
      <c r="C48" s="22" t="s">
        <v>1200</v>
      </c>
      <c r="D48" s="551" t="s">
        <v>1232</v>
      </c>
      <c r="E48" s="590">
        <v>143562</v>
      </c>
      <c r="F48" s="546">
        <v>15000000</v>
      </c>
      <c r="G48" s="591">
        <v>215343000</v>
      </c>
      <c r="H48" s="554" t="s">
        <v>28</v>
      </c>
      <c r="I48" s="550"/>
      <c r="J48" s="550"/>
      <c r="K48" s="550"/>
      <c r="L48" s="550"/>
      <c r="M48" s="551" t="s">
        <v>1242</v>
      </c>
      <c r="N48" s="557"/>
      <c r="O48" s="449"/>
      <c r="P48" s="64"/>
    </row>
    <row r="49" spans="1:16" ht="33" customHeight="1" x14ac:dyDescent="0.25">
      <c r="A49" s="3">
        <f t="shared" si="1"/>
        <v>26</v>
      </c>
      <c r="B49" s="551" t="s">
        <v>1086</v>
      </c>
      <c r="C49" s="22" t="s">
        <v>1201</v>
      </c>
      <c r="D49" s="551" t="s">
        <v>1233</v>
      </c>
      <c r="E49" s="590">
        <v>2169</v>
      </c>
      <c r="F49" s="546">
        <v>15000000</v>
      </c>
      <c r="G49" s="591">
        <v>3252500</v>
      </c>
      <c r="H49" s="554" t="s">
        <v>28</v>
      </c>
      <c r="I49" s="550"/>
      <c r="J49" s="550"/>
      <c r="K49" s="550"/>
      <c r="L49" s="550"/>
      <c r="M49" s="551" t="s">
        <v>1242</v>
      </c>
      <c r="N49" s="557"/>
      <c r="O49" s="449"/>
      <c r="P49" s="64"/>
    </row>
    <row r="50" spans="1:16" ht="31.5" customHeight="1" x14ac:dyDescent="0.25">
      <c r="A50" s="3">
        <f t="shared" si="1"/>
        <v>27</v>
      </c>
      <c r="B50" s="551" t="s">
        <v>1086</v>
      </c>
      <c r="C50" s="22" t="s">
        <v>1181</v>
      </c>
      <c r="D50" s="551" t="s">
        <v>1234</v>
      </c>
      <c r="E50" s="590">
        <v>35833</v>
      </c>
      <c r="F50" s="546">
        <v>15000000</v>
      </c>
      <c r="G50" s="591">
        <v>53749500</v>
      </c>
      <c r="H50" s="554" t="s">
        <v>28</v>
      </c>
      <c r="I50" s="550"/>
      <c r="J50" s="550"/>
      <c r="K50" s="550"/>
      <c r="L50" s="550"/>
      <c r="M50" s="551" t="s">
        <v>1242</v>
      </c>
      <c r="N50" s="557"/>
      <c r="O50" s="449"/>
      <c r="P50" s="64"/>
    </row>
    <row r="51" spans="1:16" ht="40.5" customHeight="1" x14ac:dyDescent="0.25">
      <c r="A51" s="3">
        <f t="shared" si="1"/>
        <v>28</v>
      </c>
      <c r="B51" s="551" t="s">
        <v>1086</v>
      </c>
      <c r="C51" s="22" t="s">
        <v>1170</v>
      </c>
      <c r="D51" s="551" t="s">
        <v>1235</v>
      </c>
      <c r="E51" s="590">
        <v>5236</v>
      </c>
      <c r="F51" s="546">
        <v>15000000</v>
      </c>
      <c r="G51" s="591">
        <v>7854000</v>
      </c>
      <c r="H51" s="554" t="s">
        <v>28</v>
      </c>
      <c r="I51" s="550"/>
      <c r="J51" s="550"/>
      <c r="K51" s="550"/>
      <c r="L51" s="550"/>
      <c r="M51" s="551" t="s">
        <v>1242</v>
      </c>
      <c r="N51" s="557"/>
      <c r="O51" s="449"/>
      <c r="P51" s="64"/>
    </row>
    <row r="52" spans="1:16" ht="42" customHeight="1" x14ac:dyDescent="0.25">
      <c r="A52" s="3">
        <f t="shared" si="1"/>
        <v>29</v>
      </c>
      <c r="B52" s="551" t="s">
        <v>1086</v>
      </c>
      <c r="C52" s="22" t="s">
        <v>1202</v>
      </c>
      <c r="D52" s="551" t="s">
        <v>1236</v>
      </c>
      <c r="E52" s="590">
        <v>3120</v>
      </c>
      <c r="F52" s="546">
        <v>15000000</v>
      </c>
      <c r="G52" s="591">
        <v>4680000</v>
      </c>
      <c r="H52" s="554" t="s">
        <v>28</v>
      </c>
      <c r="I52" s="550"/>
      <c r="J52" s="550"/>
      <c r="K52" s="550"/>
      <c r="L52" s="550"/>
      <c r="M52" s="551" t="s">
        <v>1242</v>
      </c>
      <c r="N52" s="557"/>
      <c r="O52" s="449"/>
      <c r="P52" s="64"/>
    </row>
    <row r="53" spans="1:16" ht="33" customHeight="1" x14ac:dyDescent="0.25">
      <c r="A53" s="3">
        <f>A52+1</f>
        <v>30</v>
      </c>
      <c r="B53" s="551" t="s">
        <v>1086</v>
      </c>
      <c r="C53" s="22" t="s">
        <v>1203</v>
      </c>
      <c r="D53" s="551" t="s">
        <v>1237</v>
      </c>
      <c r="E53" s="590">
        <v>28</v>
      </c>
      <c r="F53" s="546">
        <v>15000000</v>
      </c>
      <c r="G53" s="591">
        <v>42000</v>
      </c>
      <c r="H53" s="554" t="s">
        <v>28</v>
      </c>
      <c r="I53" s="550"/>
      <c r="J53" s="550"/>
      <c r="K53" s="550"/>
      <c r="L53" s="550"/>
      <c r="M53" s="551" t="s">
        <v>1242</v>
      </c>
      <c r="N53" s="557"/>
      <c r="O53" s="449"/>
      <c r="P53" s="64"/>
    </row>
    <row r="54" spans="1:16" ht="36.75" customHeight="1" x14ac:dyDescent="0.25">
      <c r="A54" s="3">
        <f t="shared" si="1"/>
        <v>31</v>
      </c>
      <c r="B54" s="551" t="s">
        <v>1086</v>
      </c>
      <c r="C54" s="22" t="s">
        <v>1204</v>
      </c>
      <c r="D54" s="551" t="s">
        <v>1238</v>
      </c>
      <c r="E54" s="590">
        <v>2405</v>
      </c>
      <c r="F54" s="546">
        <v>15000000</v>
      </c>
      <c r="G54" s="591">
        <v>3607500</v>
      </c>
      <c r="H54" s="554" t="s">
        <v>28</v>
      </c>
      <c r="I54" s="550"/>
      <c r="J54" s="550"/>
      <c r="K54" s="550"/>
      <c r="L54" s="550"/>
      <c r="M54" s="551" t="s">
        <v>1242</v>
      </c>
      <c r="N54" s="557"/>
      <c r="O54" s="449"/>
      <c r="P54" s="64"/>
    </row>
    <row r="55" spans="1:16" ht="29.25" customHeight="1" x14ac:dyDescent="0.25">
      <c r="A55" s="3">
        <f t="shared" si="1"/>
        <v>32</v>
      </c>
      <c r="B55" s="551" t="s">
        <v>1086</v>
      </c>
      <c r="C55" s="22" t="s">
        <v>1205</v>
      </c>
      <c r="D55" s="551" t="s">
        <v>1239</v>
      </c>
      <c r="E55" s="590">
        <v>3716</v>
      </c>
      <c r="F55" s="546">
        <v>15000000</v>
      </c>
      <c r="G55" s="591">
        <v>5574000</v>
      </c>
      <c r="H55" s="554" t="s">
        <v>28</v>
      </c>
      <c r="I55" s="550"/>
      <c r="J55" s="550"/>
      <c r="K55" s="550"/>
      <c r="L55" s="550"/>
      <c r="M55" s="551" t="s">
        <v>1242</v>
      </c>
      <c r="N55" s="557"/>
      <c r="O55" s="449"/>
      <c r="P55" s="64"/>
    </row>
    <row r="56" spans="1:16" ht="33" customHeight="1" x14ac:dyDescent="0.25">
      <c r="A56" s="3">
        <f>A55+1</f>
        <v>33</v>
      </c>
      <c r="B56" s="551" t="s">
        <v>1086</v>
      </c>
      <c r="C56" s="22" t="s">
        <v>1206</v>
      </c>
      <c r="D56" s="551" t="s">
        <v>1240</v>
      </c>
      <c r="E56" s="590">
        <v>401</v>
      </c>
      <c r="F56" s="546">
        <v>15000000</v>
      </c>
      <c r="G56" s="591">
        <v>601500</v>
      </c>
      <c r="H56" s="554" t="s">
        <v>28</v>
      </c>
      <c r="I56" s="550"/>
      <c r="J56" s="550"/>
      <c r="K56" s="550"/>
      <c r="L56" s="550"/>
      <c r="M56" s="551" t="s">
        <v>1242</v>
      </c>
      <c r="N56" s="557"/>
      <c r="O56" s="449"/>
      <c r="P56" s="64"/>
    </row>
    <row r="57" spans="1:16" ht="15.75" customHeight="1" x14ac:dyDescent="0.25">
      <c r="A57" s="1950" t="s">
        <v>1241</v>
      </c>
      <c r="B57" s="1950"/>
      <c r="C57" s="1950"/>
      <c r="D57" s="1950"/>
      <c r="E57" s="1950"/>
      <c r="F57" s="1950"/>
      <c r="G57" s="1950"/>
      <c r="N57" s="558"/>
      <c r="O57" s="458"/>
    </row>
    <row r="58" spans="1:16" ht="43.5" customHeight="1" x14ac:dyDescent="0.25">
      <c r="A58" s="3">
        <v>1</v>
      </c>
      <c r="B58" s="551" t="s">
        <v>1086</v>
      </c>
      <c r="C58" s="22" t="s">
        <v>1243</v>
      </c>
      <c r="D58" s="551" t="s">
        <v>1250</v>
      </c>
      <c r="E58" s="590">
        <v>1982</v>
      </c>
      <c r="F58" s="550"/>
      <c r="G58" s="592">
        <v>3964000</v>
      </c>
      <c r="H58" s="554" t="s">
        <v>28</v>
      </c>
      <c r="I58" s="550"/>
      <c r="J58" s="550"/>
      <c r="K58" s="550"/>
      <c r="L58" s="550"/>
      <c r="M58" s="551" t="s">
        <v>1255</v>
      </c>
      <c r="N58" s="557"/>
      <c r="O58" s="449"/>
      <c r="P58" s="64"/>
    </row>
    <row r="59" spans="1:16" ht="45.75" customHeight="1" x14ac:dyDescent="0.25">
      <c r="A59" s="3">
        <v>2</v>
      </c>
      <c r="B59" s="551" t="s">
        <v>1086</v>
      </c>
      <c r="C59" s="22" t="s">
        <v>1244</v>
      </c>
      <c r="D59" s="551" t="s">
        <v>1251</v>
      </c>
      <c r="E59" s="590">
        <v>15190</v>
      </c>
      <c r="F59" s="550"/>
      <c r="G59" s="592">
        <v>30380000</v>
      </c>
      <c r="H59" s="554" t="s">
        <v>28</v>
      </c>
      <c r="I59" s="550"/>
      <c r="J59" s="550"/>
      <c r="K59" s="550"/>
      <c r="L59" s="550"/>
      <c r="M59" s="551" t="s">
        <v>1255</v>
      </c>
      <c r="N59" s="557"/>
      <c r="O59" s="449"/>
      <c r="P59" s="64"/>
    </row>
    <row r="60" spans="1:16" ht="42.75" customHeight="1" x14ac:dyDescent="0.25">
      <c r="A60" s="3">
        <v>3</v>
      </c>
      <c r="B60" s="551" t="s">
        <v>1086</v>
      </c>
      <c r="C60" s="22" t="s">
        <v>1245</v>
      </c>
      <c r="D60" s="551" t="s">
        <v>1252</v>
      </c>
      <c r="E60" s="590">
        <v>44836</v>
      </c>
      <c r="F60" s="550"/>
      <c r="G60" s="592">
        <v>89672000</v>
      </c>
      <c r="H60" s="554" t="s">
        <v>28</v>
      </c>
      <c r="I60" s="550"/>
      <c r="J60" s="550"/>
      <c r="K60" s="550"/>
      <c r="L60" s="550"/>
      <c r="M60" s="551" t="s">
        <v>1255</v>
      </c>
      <c r="N60" s="557"/>
      <c r="O60" s="449"/>
      <c r="P60" s="64"/>
    </row>
    <row r="61" spans="1:16" ht="33.75" customHeight="1" x14ac:dyDescent="0.25">
      <c r="A61" s="3">
        <v>4</v>
      </c>
      <c r="B61" s="551" t="s">
        <v>1086</v>
      </c>
      <c r="C61" s="22" t="s">
        <v>1246</v>
      </c>
      <c r="D61" s="551" t="s">
        <v>1253</v>
      </c>
      <c r="E61" s="590">
        <v>18928</v>
      </c>
      <c r="F61" s="550"/>
      <c r="G61" s="592">
        <v>37856000</v>
      </c>
      <c r="H61" s="554" t="s">
        <v>28</v>
      </c>
      <c r="I61" s="550"/>
      <c r="J61" s="550"/>
      <c r="K61" s="550"/>
      <c r="L61" s="550"/>
      <c r="M61" s="551" t="s">
        <v>1255</v>
      </c>
      <c r="N61" s="557"/>
      <c r="O61" s="449"/>
      <c r="P61" s="64"/>
    </row>
    <row r="62" spans="1:16" ht="33" customHeight="1" x14ac:dyDescent="0.25">
      <c r="A62" s="3">
        <v>5</v>
      </c>
      <c r="B62" s="551" t="s">
        <v>1086</v>
      </c>
      <c r="C62" s="22" t="s">
        <v>1247</v>
      </c>
      <c r="D62" s="551" t="s">
        <v>1217</v>
      </c>
      <c r="E62" s="590">
        <v>10768</v>
      </c>
      <c r="F62" s="550"/>
      <c r="G62" s="592">
        <v>21536000</v>
      </c>
      <c r="H62" s="554" t="s">
        <v>28</v>
      </c>
      <c r="I62" s="550"/>
      <c r="J62" s="550"/>
      <c r="K62" s="550"/>
      <c r="L62" s="550"/>
      <c r="M62" s="551" t="s">
        <v>1255</v>
      </c>
      <c r="N62" s="550"/>
      <c r="O62" s="449"/>
      <c r="P62" s="64"/>
    </row>
    <row r="63" spans="1:16" ht="50.25" customHeight="1" x14ac:dyDescent="0.25">
      <c r="A63" s="3">
        <v>6</v>
      </c>
      <c r="B63" s="551" t="s">
        <v>1086</v>
      </c>
      <c r="C63" s="22" t="s">
        <v>1248</v>
      </c>
      <c r="D63" s="551" t="s">
        <v>1225</v>
      </c>
      <c r="E63" s="590">
        <v>10632</v>
      </c>
      <c r="F63" s="550"/>
      <c r="G63" s="592">
        <v>21254000</v>
      </c>
      <c r="H63" s="554" t="s">
        <v>28</v>
      </c>
      <c r="I63" s="550"/>
      <c r="J63" s="550"/>
      <c r="K63" s="550"/>
      <c r="L63" s="550"/>
      <c r="M63" s="551" t="s">
        <v>1255</v>
      </c>
      <c r="N63" s="550"/>
      <c r="O63" s="449"/>
      <c r="P63" s="64"/>
    </row>
    <row r="64" spans="1:16" ht="31.5" x14ac:dyDescent="0.25">
      <c r="A64" s="3">
        <v>7</v>
      </c>
      <c r="B64" s="551" t="s">
        <v>1086</v>
      </c>
      <c r="C64" s="22" t="s">
        <v>1249</v>
      </c>
      <c r="D64" s="551" t="s">
        <v>1254</v>
      </c>
      <c r="E64" s="590">
        <v>42655</v>
      </c>
      <c r="F64" s="550"/>
      <c r="G64" s="592">
        <v>85310000</v>
      </c>
      <c r="H64" s="554" t="s">
        <v>28</v>
      </c>
      <c r="I64" s="550"/>
      <c r="J64" s="550"/>
      <c r="K64" s="550"/>
      <c r="L64" s="550"/>
      <c r="M64" s="551" t="s">
        <v>1255</v>
      </c>
      <c r="N64" s="550"/>
      <c r="O64" s="64"/>
      <c r="P64" s="64"/>
    </row>
  </sheetData>
  <autoFilter ref="A2:P3"/>
  <mergeCells count="26">
    <mergeCell ref="A23:F23"/>
    <mergeCell ref="A57:G57"/>
    <mergeCell ref="A1:K1"/>
    <mergeCell ref="A4:K4"/>
    <mergeCell ref="H2:H3"/>
    <mergeCell ref="A14:M14"/>
    <mergeCell ref="A16:G16"/>
    <mergeCell ref="L2:L3"/>
    <mergeCell ref="M2:M3"/>
    <mergeCell ref="I2:I3"/>
    <mergeCell ref="J2:J3"/>
    <mergeCell ref="K2:K3"/>
    <mergeCell ref="N2:N3"/>
    <mergeCell ref="T2:T3"/>
    <mergeCell ref="A2:A3"/>
    <mergeCell ref="B2:B3"/>
    <mergeCell ref="D2:D3"/>
    <mergeCell ref="O2:O3"/>
    <mergeCell ref="P2:P3"/>
    <mergeCell ref="Q2:Q3"/>
    <mergeCell ref="R2:R3"/>
    <mergeCell ref="S2:S3"/>
    <mergeCell ref="C2:C3"/>
    <mergeCell ref="E2:E3"/>
    <mergeCell ref="F2:F3"/>
    <mergeCell ref="G2:G3"/>
  </mergeCells>
  <pageMargins left="0.7" right="0.7" top="0.75" bottom="0.75" header="0.3" footer="0.3"/>
  <pageSetup paperSize="9" scale="6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workbookViewId="0">
      <selection activeCell="B21" sqref="B21"/>
    </sheetView>
  </sheetViews>
  <sheetFormatPr defaultRowHeight="15" x14ac:dyDescent="0.25"/>
  <cols>
    <col min="1" max="1" width="7.42578125" style="65" customWidth="1"/>
    <col min="2" max="2" width="23.140625" customWidth="1"/>
    <col min="3" max="4" width="14.7109375" customWidth="1"/>
    <col min="5" max="5" width="22.85546875" customWidth="1"/>
    <col min="6" max="6" width="10.5703125" customWidth="1"/>
    <col min="7" max="7" width="11" customWidth="1"/>
    <col min="8" max="8" width="10.5703125" customWidth="1"/>
    <col min="9" max="9" width="21.140625" customWidth="1"/>
    <col min="10" max="10" width="13.7109375" customWidth="1"/>
    <col min="12" max="12" width="12.5703125" customWidth="1"/>
    <col min="13" max="13" width="16.42578125" customWidth="1"/>
    <col min="14" max="14" width="11.7109375" customWidth="1"/>
    <col min="15" max="15" width="16.28515625" customWidth="1"/>
  </cols>
  <sheetData>
    <row r="2" spans="1:6" s="1" customFormat="1" ht="42.75" customHeight="1" x14ac:dyDescent="0.25">
      <c r="A2" s="1954" t="s">
        <v>1703</v>
      </c>
      <c r="B2" s="1955"/>
      <c r="C2" s="1955"/>
      <c r="D2" s="1955"/>
      <c r="E2" s="1955"/>
    </row>
    <row r="3" spans="1:6" ht="45" x14ac:dyDescent="0.25">
      <c r="A3" s="1008" t="s">
        <v>0</v>
      </c>
      <c r="B3" s="1008" t="s">
        <v>731</v>
      </c>
      <c r="C3" s="1008" t="s">
        <v>1811</v>
      </c>
      <c r="D3" s="1142" t="s">
        <v>1812</v>
      </c>
      <c r="E3" s="1142" t="s">
        <v>1813</v>
      </c>
      <c r="F3" s="1008" t="s">
        <v>1814</v>
      </c>
    </row>
    <row r="4" spans="1:6" x14ac:dyDescent="0.25">
      <c r="A4" s="860">
        <v>1</v>
      </c>
      <c r="B4" s="1043" t="s">
        <v>905</v>
      </c>
      <c r="C4" s="1044">
        <v>13.57</v>
      </c>
      <c r="D4" s="1143">
        <v>145000</v>
      </c>
      <c r="E4" s="1143">
        <f t="shared" ref="E4:E16" si="0">C4*D4</f>
        <v>1967650</v>
      </c>
      <c r="F4" s="1111" t="s">
        <v>1815</v>
      </c>
    </row>
    <row r="5" spans="1:6" x14ac:dyDescent="0.25">
      <c r="A5" s="860">
        <v>2</v>
      </c>
      <c r="B5" s="1042" t="s">
        <v>902</v>
      </c>
      <c r="C5" s="1044">
        <v>11.88</v>
      </c>
      <c r="D5" s="1143">
        <v>155000</v>
      </c>
      <c r="E5" s="1143">
        <f t="shared" si="0"/>
        <v>1841400.0000000002</v>
      </c>
      <c r="F5" s="1111" t="s">
        <v>1816</v>
      </c>
    </row>
    <row r="6" spans="1:6" x14ac:dyDescent="0.25">
      <c r="A6" s="1525">
        <v>3</v>
      </c>
      <c r="B6" s="1111" t="s">
        <v>884</v>
      </c>
      <c r="C6" s="860">
        <v>14.63</v>
      </c>
      <c r="D6" s="1144">
        <v>155000</v>
      </c>
      <c r="E6" s="1144">
        <f t="shared" si="0"/>
        <v>2267650</v>
      </c>
      <c r="F6" s="1111" t="s">
        <v>1817</v>
      </c>
    </row>
    <row r="7" spans="1:6" x14ac:dyDescent="0.25">
      <c r="A7" s="1525">
        <v>4</v>
      </c>
      <c r="B7" s="1111" t="s">
        <v>1599</v>
      </c>
      <c r="C7" s="860">
        <v>9.52</v>
      </c>
      <c r="D7" s="1144">
        <v>160000</v>
      </c>
      <c r="E7" s="1144">
        <f t="shared" si="0"/>
        <v>1523200</v>
      </c>
      <c r="F7" s="1111" t="s">
        <v>1818</v>
      </c>
    </row>
    <row r="8" spans="1:6" x14ac:dyDescent="0.25">
      <c r="A8" s="1525">
        <v>5</v>
      </c>
      <c r="B8" s="1010" t="s">
        <v>926</v>
      </c>
      <c r="C8" s="1011">
        <v>12.64</v>
      </c>
      <c r="D8" s="1144">
        <v>160000</v>
      </c>
      <c r="E8" s="1144">
        <f t="shared" si="0"/>
        <v>2022400</v>
      </c>
      <c r="F8" s="1111" t="s">
        <v>1819</v>
      </c>
    </row>
    <row r="9" spans="1:6" x14ac:dyDescent="0.25">
      <c r="A9" s="1525">
        <v>6</v>
      </c>
      <c r="B9" s="1010" t="s">
        <v>929</v>
      </c>
      <c r="C9" s="1011">
        <v>12.49</v>
      </c>
      <c r="D9" s="1144">
        <v>160000</v>
      </c>
      <c r="E9" s="1144">
        <f t="shared" si="0"/>
        <v>1998400</v>
      </c>
      <c r="F9" s="1111" t="s">
        <v>1820</v>
      </c>
    </row>
    <row r="10" spans="1:6" x14ac:dyDescent="0.25">
      <c r="A10" s="1525">
        <v>7</v>
      </c>
      <c r="B10" s="1111" t="s">
        <v>852</v>
      </c>
      <c r="C10" s="860">
        <v>6.25</v>
      </c>
      <c r="D10" s="1144">
        <v>165000</v>
      </c>
      <c r="E10" s="1144">
        <f t="shared" si="0"/>
        <v>1031250</v>
      </c>
      <c r="F10" s="1111" t="s">
        <v>1821</v>
      </c>
    </row>
    <row r="11" spans="1:6" x14ac:dyDescent="0.25">
      <c r="A11" s="1525">
        <v>8</v>
      </c>
      <c r="B11" s="1111" t="s">
        <v>855</v>
      </c>
      <c r="C11" s="860">
        <v>11.03</v>
      </c>
      <c r="D11" s="1144">
        <v>165000</v>
      </c>
      <c r="E11" s="1144">
        <f t="shared" si="0"/>
        <v>1819950</v>
      </c>
      <c r="F11" s="1111" t="s">
        <v>1822</v>
      </c>
    </row>
    <row r="12" spans="1:6" x14ac:dyDescent="0.25">
      <c r="A12" s="1525">
        <v>9</v>
      </c>
      <c r="B12" s="1111" t="s">
        <v>890</v>
      </c>
      <c r="C12" s="860">
        <v>11.82</v>
      </c>
      <c r="D12" s="1144">
        <v>165000</v>
      </c>
      <c r="E12" s="1144">
        <f t="shared" si="0"/>
        <v>1950300</v>
      </c>
      <c r="F12" s="1111" t="s">
        <v>1823</v>
      </c>
    </row>
    <row r="13" spans="1:6" x14ac:dyDescent="0.25">
      <c r="A13" s="1525">
        <v>10</v>
      </c>
      <c r="B13" s="1009" t="s">
        <v>1704</v>
      </c>
      <c r="C13" s="860">
        <v>9</v>
      </c>
      <c r="D13" s="1144">
        <v>165000</v>
      </c>
      <c r="E13" s="1144">
        <f>C13*D13</f>
        <v>1485000</v>
      </c>
      <c r="F13" s="1111" t="s">
        <v>1824</v>
      </c>
    </row>
    <row r="14" spans="1:6" x14ac:dyDescent="0.25">
      <c r="A14" s="1525">
        <v>11</v>
      </c>
      <c r="B14" s="1082" t="s">
        <v>908</v>
      </c>
      <c r="C14" s="1493">
        <v>12.87</v>
      </c>
      <c r="D14" s="1144">
        <v>165000</v>
      </c>
      <c r="E14" s="1144">
        <f>C14*D14</f>
        <v>2123550</v>
      </c>
      <c r="F14" s="1111" t="s">
        <v>2046</v>
      </c>
    </row>
    <row r="15" spans="1:6" x14ac:dyDescent="0.25">
      <c r="A15" s="1525">
        <v>12</v>
      </c>
      <c r="B15" s="1111" t="s">
        <v>1705</v>
      </c>
      <c r="C15" s="860">
        <v>11.6</v>
      </c>
      <c r="D15" s="1144">
        <v>165000</v>
      </c>
      <c r="E15" s="1144">
        <f t="shared" si="0"/>
        <v>1914000</v>
      </c>
      <c r="F15" s="1111" t="s">
        <v>1825</v>
      </c>
    </row>
    <row r="16" spans="1:6" x14ac:dyDescent="0.25">
      <c r="A16" s="1525">
        <v>13</v>
      </c>
      <c r="B16" s="1111" t="s">
        <v>914</v>
      </c>
      <c r="C16" s="860">
        <v>12.91</v>
      </c>
      <c r="D16" s="1144">
        <v>165000</v>
      </c>
      <c r="E16" s="1144">
        <f t="shared" si="0"/>
        <v>2130150</v>
      </c>
      <c r="F16" s="1111" t="s">
        <v>1826</v>
      </c>
    </row>
    <row r="17" spans="1:17" x14ac:dyDescent="0.25">
      <c r="A17" s="1525">
        <v>14</v>
      </c>
      <c r="B17" s="1010" t="s">
        <v>920</v>
      </c>
      <c r="C17" s="1011">
        <v>7.55</v>
      </c>
      <c r="D17" s="1144">
        <v>165000</v>
      </c>
      <c r="E17" s="1144">
        <f t="shared" ref="E17:E21" si="1">C17*D17</f>
        <v>1245750</v>
      </c>
      <c r="F17" s="1111" t="s">
        <v>1827</v>
      </c>
    </row>
    <row r="18" spans="1:17" x14ac:dyDescent="0.25">
      <c r="A18" s="1525">
        <v>15</v>
      </c>
      <c r="B18" s="1082" t="s">
        <v>923</v>
      </c>
      <c r="C18" s="1493">
        <v>7.6</v>
      </c>
      <c r="D18" s="1144">
        <v>165000</v>
      </c>
      <c r="E18" s="1144">
        <f t="shared" si="1"/>
        <v>1254000</v>
      </c>
      <c r="F18" s="1082" t="s">
        <v>2038</v>
      </c>
    </row>
    <row r="19" spans="1:17" x14ac:dyDescent="0.25">
      <c r="A19" s="1525">
        <v>16</v>
      </c>
      <c r="B19" s="1010" t="s">
        <v>1706</v>
      </c>
      <c r="C19" s="1011">
        <v>7.55</v>
      </c>
      <c r="D19" s="1144">
        <v>165000</v>
      </c>
      <c r="E19" s="1144">
        <f t="shared" si="1"/>
        <v>1245750</v>
      </c>
      <c r="F19" s="1111" t="s">
        <v>1828</v>
      </c>
    </row>
    <row r="20" spans="1:17" x14ac:dyDescent="0.25">
      <c r="A20" s="1525">
        <v>17</v>
      </c>
      <c r="B20" s="1010" t="s">
        <v>1707</v>
      </c>
      <c r="C20" s="1011">
        <v>11.41</v>
      </c>
      <c r="D20" s="1144">
        <v>165000</v>
      </c>
      <c r="E20" s="1144">
        <f t="shared" si="1"/>
        <v>1882650</v>
      </c>
      <c r="F20" s="1111" t="s">
        <v>1829</v>
      </c>
    </row>
    <row r="21" spans="1:17" x14ac:dyDescent="0.25">
      <c r="A21" s="1525">
        <v>18</v>
      </c>
      <c r="B21" s="1082" t="s">
        <v>861</v>
      </c>
      <c r="C21" s="1493">
        <v>12.99</v>
      </c>
      <c r="D21" s="1144">
        <v>160000</v>
      </c>
      <c r="E21" s="1144">
        <f t="shared" si="1"/>
        <v>2078400</v>
      </c>
      <c r="F21" s="1111"/>
      <c r="I21" s="1138"/>
      <c r="J21" s="1139"/>
      <c r="K21" s="1138"/>
      <c r="L21" s="1140"/>
      <c r="M21" s="1141"/>
      <c r="N21" s="1138"/>
      <c r="O21" s="1138"/>
      <c r="P21" s="1139"/>
      <c r="Q21" s="1139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="70" zoomScaleNormal="70" workbookViewId="0">
      <selection activeCell="A4" sqref="A4:J4"/>
    </sheetView>
  </sheetViews>
  <sheetFormatPr defaultRowHeight="15" x14ac:dyDescent="0.25"/>
  <cols>
    <col min="1" max="1" width="9.7109375" bestFit="1" customWidth="1"/>
    <col min="2" max="2" width="24.28515625" customWidth="1"/>
    <col min="3" max="3" width="26.5703125" customWidth="1"/>
    <col min="4" max="4" width="11.7109375" customWidth="1"/>
    <col min="5" max="5" width="17.140625" style="65" customWidth="1"/>
    <col min="6" max="6" width="13.28515625" style="65" customWidth="1"/>
    <col min="7" max="7" width="19.7109375" customWidth="1"/>
    <col min="8" max="8" width="19.85546875" style="797" customWidth="1"/>
    <col min="9" max="9" width="28.85546875" customWidth="1"/>
    <col min="10" max="10" width="20.7109375" customWidth="1"/>
  </cols>
  <sheetData>
    <row r="1" spans="1:10" ht="15.75" x14ac:dyDescent="0.25">
      <c r="A1" s="1957" t="s">
        <v>2130</v>
      </c>
      <c r="B1" s="1957"/>
      <c r="C1" s="1957"/>
      <c r="D1" s="1957"/>
      <c r="E1" s="1957"/>
      <c r="F1" s="1957"/>
      <c r="G1" s="1957"/>
      <c r="H1" s="1957"/>
      <c r="I1" s="1534"/>
      <c r="J1" s="1534"/>
    </row>
    <row r="2" spans="1:10" ht="15.75" x14ac:dyDescent="0.25">
      <c r="A2" s="1958" t="s">
        <v>2131</v>
      </c>
      <c r="B2" s="1958"/>
      <c r="C2" s="1958"/>
      <c r="D2" s="1958"/>
      <c r="E2" s="1958"/>
      <c r="F2" s="1958"/>
      <c r="G2" s="1958"/>
      <c r="H2" s="1958"/>
      <c r="I2" s="1535"/>
      <c r="J2" s="1535"/>
    </row>
    <row r="3" spans="1:10" ht="15.75" x14ac:dyDescent="0.25">
      <c r="A3" s="1959" t="s">
        <v>2132</v>
      </c>
      <c r="B3" s="1959"/>
      <c r="C3" s="1959"/>
      <c r="D3" s="1959"/>
      <c r="E3" s="1959"/>
      <c r="F3" s="1959"/>
      <c r="G3" s="1536"/>
      <c r="H3" s="1537"/>
      <c r="I3" s="1537"/>
      <c r="J3" s="1537"/>
    </row>
    <row r="4" spans="1:10" ht="15.75" x14ac:dyDescent="0.25">
      <c r="A4" s="1956" t="s">
        <v>2133</v>
      </c>
      <c r="B4" s="1956"/>
      <c r="C4" s="1956"/>
      <c r="D4" s="1956"/>
      <c r="E4" s="1956"/>
      <c r="F4" s="1956"/>
      <c r="G4" s="1956"/>
      <c r="H4" s="1956"/>
      <c r="I4" s="1956"/>
      <c r="J4" s="1956"/>
    </row>
    <row r="5" spans="1:10" ht="47.25" x14ac:dyDescent="0.25">
      <c r="A5" s="1538" t="s">
        <v>2051</v>
      </c>
      <c r="B5" s="1533" t="s">
        <v>1125</v>
      </c>
      <c r="C5" s="1533" t="s">
        <v>2052</v>
      </c>
      <c r="D5" s="1533" t="s">
        <v>2053</v>
      </c>
      <c r="E5" s="1533" t="s">
        <v>2054</v>
      </c>
      <c r="F5" s="1539" t="s">
        <v>2055</v>
      </c>
      <c r="G5" s="1540" t="s">
        <v>2134</v>
      </c>
      <c r="H5" s="1541" t="s">
        <v>2135</v>
      </c>
      <c r="I5" s="1533" t="s">
        <v>1127</v>
      </c>
      <c r="J5" s="1533" t="s">
        <v>2056</v>
      </c>
    </row>
    <row r="6" spans="1:10" ht="94.5" x14ac:dyDescent="0.25">
      <c r="A6" s="1542">
        <v>1</v>
      </c>
      <c r="B6" s="1960" t="s">
        <v>1134</v>
      </c>
      <c r="C6" s="1543" t="s">
        <v>2057</v>
      </c>
      <c r="D6" s="1543">
        <v>21</v>
      </c>
      <c r="E6" s="1544">
        <v>4700</v>
      </c>
      <c r="F6" s="1545">
        <f>E6/10000</f>
        <v>0.47</v>
      </c>
      <c r="G6" s="1546">
        <v>16000000</v>
      </c>
      <c r="H6" s="1547">
        <v>7520000</v>
      </c>
      <c r="I6" s="1031" t="s">
        <v>1131</v>
      </c>
      <c r="J6" s="1031" t="s">
        <v>2058</v>
      </c>
    </row>
    <row r="7" spans="1:10" ht="78.75" x14ac:dyDescent="0.25">
      <c r="A7" s="1542"/>
      <c r="B7" s="1960"/>
      <c r="C7" s="1543" t="s">
        <v>2060</v>
      </c>
      <c r="D7" s="1543">
        <v>20</v>
      </c>
      <c r="E7" s="1544">
        <v>10000</v>
      </c>
      <c r="F7" s="1545">
        <v>1</v>
      </c>
      <c r="G7" s="1546">
        <v>21000000</v>
      </c>
      <c r="H7" s="1547">
        <v>21000000</v>
      </c>
      <c r="I7" s="1031" t="s">
        <v>2059</v>
      </c>
      <c r="J7" s="1031" t="s">
        <v>2136</v>
      </c>
    </row>
    <row r="8" spans="1:10" ht="79.5" thickBot="1" x14ac:dyDescent="0.3">
      <c r="A8" s="1542"/>
      <c r="B8" s="1960"/>
      <c r="C8" s="1543"/>
      <c r="D8" s="1543">
        <v>18</v>
      </c>
      <c r="E8" s="1544">
        <f>F8*10000</f>
        <v>147000</v>
      </c>
      <c r="F8" s="1574">
        <v>14.7</v>
      </c>
      <c r="G8" s="1546">
        <v>16000000</v>
      </c>
      <c r="H8" s="1547">
        <v>235200000</v>
      </c>
      <c r="I8" s="1031" t="s">
        <v>2059</v>
      </c>
      <c r="J8" s="1031" t="s">
        <v>2136</v>
      </c>
    </row>
    <row r="9" spans="1:10" ht="16.5" thickBot="1" x14ac:dyDescent="0.3">
      <c r="A9" s="1548"/>
      <c r="B9" s="1548"/>
      <c r="C9" s="1548"/>
      <c r="D9" s="1548"/>
      <c r="E9" s="1549"/>
      <c r="F9" s="1575">
        <f>SUM(F6:F8)</f>
        <v>16.169999999999998</v>
      </c>
      <c r="G9" s="1550" t="s">
        <v>1067</v>
      </c>
      <c r="H9" s="1551">
        <v>301300000</v>
      </c>
      <c r="I9" s="1572"/>
      <c r="J9" s="1573"/>
    </row>
    <row r="10" spans="1:10" ht="15.75" x14ac:dyDescent="0.25">
      <c r="A10" s="1553"/>
      <c r="B10" s="1553"/>
      <c r="C10" s="1553"/>
      <c r="D10" s="1553"/>
      <c r="E10" s="1554"/>
      <c r="F10" s="1555"/>
      <c r="G10" s="1556"/>
      <c r="H10" s="1556"/>
      <c r="I10" s="1557"/>
      <c r="J10" s="1558"/>
    </row>
    <row r="11" spans="1:10" ht="15.75" x14ac:dyDescent="0.25">
      <c r="A11" s="1553"/>
      <c r="B11" s="1553"/>
      <c r="C11" s="1553"/>
      <c r="D11" s="1553"/>
      <c r="E11" s="1554"/>
      <c r="F11" s="1555"/>
      <c r="G11" s="1556"/>
      <c r="H11" s="1556"/>
      <c r="I11" s="1557"/>
      <c r="J11" s="1552"/>
    </row>
    <row r="12" spans="1:10" ht="15.75" x14ac:dyDescent="0.25">
      <c r="A12" s="1956" t="s">
        <v>2061</v>
      </c>
      <c r="B12" s="1956"/>
      <c r="C12" s="1956"/>
      <c r="D12" s="1956"/>
      <c r="E12" s="1956"/>
      <c r="F12" s="1956"/>
      <c r="G12" s="1956"/>
      <c r="H12" s="1956"/>
      <c r="I12" s="1956"/>
      <c r="J12" s="1576"/>
    </row>
    <row r="13" spans="1:10" ht="109.5" customHeight="1" x14ac:dyDescent="0.25">
      <c r="A13" s="1538" t="s">
        <v>2051</v>
      </c>
      <c r="B13" s="1533" t="s">
        <v>1125</v>
      </c>
      <c r="C13" s="1533" t="s">
        <v>2052</v>
      </c>
      <c r="D13" s="1533" t="s">
        <v>2053</v>
      </c>
      <c r="E13" s="1533" t="s">
        <v>2054</v>
      </c>
      <c r="F13" s="1539" t="s">
        <v>2055</v>
      </c>
      <c r="G13" s="1541" t="s">
        <v>2135</v>
      </c>
      <c r="H13" s="1540" t="s">
        <v>2137</v>
      </c>
      <c r="I13" s="1533" t="s">
        <v>1127</v>
      </c>
      <c r="J13" s="1567"/>
    </row>
    <row r="14" spans="1:10" ht="70.5" customHeight="1" x14ac:dyDescent="0.25">
      <c r="A14" s="1559">
        <v>1</v>
      </c>
      <c r="B14" s="1613" t="s">
        <v>1134</v>
      </c>
      <c r="C14" s="1559"/>
      <c r="D14" s="1559">
        <v>1</v>
      </c>
      <c r="E14" s="1006">
        <v>206800</v>
      </c>
      <c r="F14" s="1436">
        <v>20.68</v>
      </c>
      <c r="G14" s="1560">
        <v>291744935.76359999</v>
      </c>
      <c r="H14" s="1540">
        <v>14107588.77</v>
      </c>
      <c r="I14" s="1570"/>
      <c r="J14" s="1568"/>
    </row>
    <row r="15" spans="1:10" ht="63" x14ac:dyDescent="0.25">
      <c r="A15" s="1559">
        <v>2</v>
      </c>
      <c r="B15" s="1613"/>
      <c r="C15" s="1559"/>
      <c r="D15" s="1559">
        <v>2</v>
      </c>
      <c r="E15" s="1006">
        <v>39300</v>
      </c>
      <c r="F15" s="1436">
        <v>3.93</v>
      </c>
      <c r="G15" s="1560">
        <v>64093553.896200001</v>
      </c>
      <c r="H15" s="1540">
        <v>16308792.34</v>
      </c>
      <c r="I15" s="1571" t="s">
        <v>2138</v>
      </c>
      <c r="J15" s="1568"/>
    </row>
    <row r="16" spans="1:10" ht="63" x14ac:dyDescent="0.25">
      <c r="A16" s="1559">
        <v>3</v>
      </c>
      <c r="B16" s="1613"/>
      <c r="C16" s="1559"/>
      <c r="D16" s="1559">
        <v>3</v>
      </c>
      <c r="E16" s="1006">
        <v>61800</v>
      </c>
      <c r="F16" s="1436">
        <v>6.18</v>
      </c>
      <c r="G16" s="1560">
        <v>103878336.6612</v>
      </c>
      <c r="H16" s="1540">
        <v>16808792.34</v>
      </c>
      <c r="I16" s="1571" t="s">
        <v>2138</v>
      </c>
      <c r="J16" s="1568"/>
    </row>
    <row r="17" spans="1:10" ht="63" x14ac:dyDescent="0.25">
      <c r="A17" s="1559">
        <v>4</v>
      </c>
      <c r="B17" s="1613"/>
      <c r="C17" s="1559"/>
      <c r="D17" s="1559">
        <v>4</v>
      </c>
      <c r="E17" s="1006">
        <v>65900</v>
      </c>
      <c r="F17" s="1436">
        <v>6.59</v>
      </c>
      <c r="G17" s="1560">
        <v>110769941.52059999</v>
      </c>
      <c r="H17" s="1540">
        <v>16808792.34</v>
      </c>
      <c r="I17" s="1571" t="s">
        <v>2138</v>
      </c>
      <c r="J17" s="1568"/>
    </row>
    <row r="18" spans="1:10" ht="63" x14ac:dyDescent="0.25">
      <c r="A18" s="1559">
        <v>5</v>
      </c>
      <c r="B18" s="1613"/>
      <c r="C18" s="1561"/>
      <c r="D18" s="1561">
        <v>5</v>
      </c>
      <c r="E18" s="1006">
        <v>43000</v>
      </c>
      <c r="F18" s="1436">
        <v>4.3</v>
      </c>
      <c r="G18" s="1560">
        <v>72277807.061999992</v>
      </c>
      <c r="H18" s="1540">
        <v>16808792.34</v>
      </c>
      <c r="I18" s="1571" t="s">
        <v>2138</v>
      </c>
      <c r="J18" s="1568"/>
    </row>
    <row r="19" spans="1:10" ht="63" x14ac:dyDescent="0.25">
      <c r="A19" s="1559">
        <v>6</v>
      </c>
      <c r="B19" s="1613"/>
      <c r="C19" s="1559"/>
      <c r="D19" s="1559">
        <v>6</v>
      </c>
      <c r="E19" s="1006">
        <v>44100</v>
      </c>
      <c r="F19" s="1436">
        <v>4.41</v>
      </c>
      <c r="G19" s="1560">
        <v>74126774.219400004</v>
      </c>
      <c r="H19" s="1540">
        <v>16808792.34</v>
      </c>
      <c r="I19" s="1571" t="s">
        <v>2138</v>
      </c>
      <c r="J19" s="1568"/>
    </row>
    <row r="20" spans="1:10" ht="63" x14ac:dyDescent="0.25">
      <c r="A20" s="1559">
        <v>7</v>
      </c>
      <c r="B20" s="1613"/>
      <c r="C20" s="1559"/>
      <c r="D20" s="1559">
        <v>7</v>
      </c>
      <c r="E20" s="1562">
        <v>39100</v>
      </c>
      <c r="F20" s="1563">
        <v>3.91</v>
      </c>
      <c r="G20" s="1560">
        <v>65722378.049400002</v>
      </c>
      <c r="H20" s="1540">
        <v>16808792.34</v>
      </c>
      <c r="I20" s="1571" t="s">
        <v>2138</v>
      </c>
      <c r="J20" s="1568"/>
    </row>
    <row r="21" spans="1:10" ht="63" x14ac:dyDescent="0.25">
      <c r="A21" s="1559">
        <v>8</v>
      </c>
      <c r="B21" s="1613"/>
      <c r="C21" s="1561"/>
      <c r="D21" s="1561">
        <v>8</v>
      </c>
      <c r="E21" s="1562">
        <v>43800</v>
      </c>
      <c r="F21" s="1563">
        <v>4.38</v>
      </c>
      <c r="G21" s="1560">
        <v>71432510.449200004</v>
      </c>
      <c r="H21" s="1540">
        <v>16308792.340000002</v>
      </c>
      <c r="I21" s="1571" t="s">
        <v>2138</v>
      </c>
      <c r="J21" s="1568"/>
    </row>
    <row r="22" spans="1:10" ht="63" x14ac:dyDescent="0.25">
      <c r="A22" s="1559">
        <v>9</v>
      </c>
      <c r="B22" s="1613"/>
      <c r="C22" s="1559"/>
      <c r="D22" s="1559">
        <v>9</v>
      </c>
      <c r="E22" s="1562">
        <v>50200</v>
      </c>
      <c r="F22" s="1563">
        <v>5.0199999999999996</v>
      </c>
      <c r="G22" s="1560">
        <v>81870137.546799988</v>
      </c>
      <c r="H22" s="1540">
        <v>16308792.339999998</v>
      </c>
      <c r="I22" s="1571" t="s">
        <v>2138</v>
      </c>
      <c r="J22" s="1568"/>
    </row>
    <row r="23" spans="1:10" ht="63" x14ac:dyDescent="0.25">
      <c r="A23" s="1559">
        <v>10</v>
      </c>
      <c r="B23" s="1613"/>
      <c r="C23" s="1559"/>
      <c r="D23" s="1559">
        <v>10</v>
      </c>
      <c r="E23" s="1562">
        <v>40600</v>
      </c>
      <c r="F23" s="1563">
        <v>4.0599999999999996</v>
      </c>
      <c r="G23" s="1560">
        <v>70273696.900399998</v>
      </c>
      <c r="H23" s="1540">
        <v>17308792.34</v>
      </c>
      <c r="I23" s="1571" t="s">
        <v>2138</v>
      </c>
      <c r="J23" s="1568"/>
    </row>
    <row r="24" spans="1:10" ht="63" x14ac:dyDescent="0.25">
      <c r="A24" s="1559">
        <v>11</v>
      </c>
      <c r="B24" s="1613"/>
      <c r="C24" s="1559"/>
      <c r="D24" s="1559">
        <v>11</v>
      </c>
      <c r="E24" s="1562">
        <v>53400</v>
      </c>
      <c r="F24" s="1563">
        <v>5.34</v>
      </c>
      <c r="G24" s="1560">
        <v>84418951.095600009</v>
      </c>
      <c r="H24" s="1540">
        <v>15808792.340000002</v>
      </c>
      <c r="I24" s="1571" t="s">
        <v>2138</v>
      </c>
      <c r="J24" s="1568"/>
    </row>
    <row r="25" spans="1:10" ht="63" x14ac:dyDescent="0.25">
      <c r="A25" s="1559">
        <v>12</v>
      </c>
      <c r="B25" s="1613"/>
      <c r="C25" s="1559"/>
      <c r="D25" s="1559">
        <v>12</v>
      </c>
      <c r="E25" s="1562">
        <v>45900</v>
      </c>
      <c r="F25" s="1563">
        <v>4.59</v>
      </c>
      <c r="G25" s="1560">
        <v>84037356.840599999</v>
      </c>
      <c r="H25" s="1540">
        <v>18308792.34</v>
      </c>
      <c r="I25" s="1571" t="s">
        <v>2138</v>
      </c>
      <c r="J25" s="1568"/>
    </row>
    <row r="26" spans="1:10" ht="63" x14ac:dyDescent="0.25">
      <c r="A26" s="1559">
        <v>13</v>
      </c>
      <c r="B26" s="1613"/>
      <c r="C26" s="1559"/>
      <c r="D26" s="1559">
        <v>13</v>
      </c>
      <c r="E26" s="1562">
        <v>38200</v>
      </c>
      <c r="F26" s="1563">
        <v>3.82</v>
      </c>
      <c r="G26" s="1560">
        <v>69939586.738800004</v>
      </c>
      <c r="H26" s="1540">
        <v>18308792.340000004</v>
      </c>
      <c r="I26" s="1571" t="s">
        <v>2138</v>
      </c>
      <c r="J26" s="1568"/>
    </row>
    <row r="27" spans="1:10" ht="63" x14ac:dyDescent="0.25">
      <c r="A27" s="1559">
        <v>14</v>
      </c>
      <c r="B27" s="1613"/>
      <c r="C27" s="1559"/>
      <c r="D27" s="1559">
        <v>14</v>
      </c>
      <c r="E27" s="1562">
        <v>48000</v>
      </c>
      <c r="F27" s="1563">
        <v>4.8</v>
      </c>
      <c r="G27" s="1560">
        <v>87882203.231999993</v>
      </c>
      <c r="H27" s="1540">
        <v>18308792.34</v>
      </c>
      <c r="I27" s="1571" t="s">
        <v>2138</v>
      </c>
      <c r="J27" s="1568"/>
    </row>
    <row r="28" spans="1:10" ht="63" x14ac:dyDescent="0.25">
      <c r="A28" s="1559">
        <v>15</v>
      </c>
      <c r="B28" s="1613"/>
      <c r="C28" s="1559"/>
      <c r="D28" s="1559">
        <v>15</v>
      </c>
      <c r="E28" s="1562">
        <v>59000</v>
      </c>
      <c r="F28" s="1563">
        <v>5.9</v>
      </c>
      <c r="G28" s="1560">
        <v>102121874.80599999</v>
      </c>
      <c r="H28" s="1540">
        <v>17308792.339999996</v>
      </c>
      <c r="I28" s="1571" t="s">
        <v>2138</v>
      </c>
      <c r="J28" s="1568"/>
    </row>
    <row r="29" spans="1:10" ht="63" x14ac:dyDescent="0.25">
      <c r="A29" s="1559">
        <v>16</v>
      </c>
      <c r="B29" s="1613"/>
      <c r="C29" s="1559"/>
      <c r="D29" s="1559">
        <v>16</v>
      </c>
      <c r="E29" s="1562">
        <v>52600</v>
      </c>
      <c r="F29" s="1563">
        <v>5.26</v>
      </c>
      <c r="G29" s="1560">
        <v>91044247.708399996</v>
      </c>
      <c r="H29" s="1540">
        <v>17308792.34</v>
      </c>
      <c r="I29" s="1571" t="s">
        <v>2138</v>
      </c>
      <c r="J29" s="1568"/>
    </row>
    <row r="30" spans="1:10" ht="63" x14ac:dyDescent="0.25">
      <c r="A30" s="1559">
        <v>17</v>
      </c>
      <c r="B30" s="1613"/>
      <c r="C30" s="1559"/>
      <c r="D30" s="1559">
        <v>17</v>
      </c>
      <c r="E30" s="1562">
        <v>75000</v>
      </c>
      <c r="F30" s="1563">
        <v>7.5</v>
      </c>
      <c r="G30" s="1560">
        <v>118565942.55</v>
      </c>
      <c r="H30" s="1540">
        <v>15808792.34</v>
      </c>
      <c r="I30" s="1571" t="s">
        <v>2138</v>
      </c>
      <c r="J30" s="1568"/>
    </row>
    <row r="31" spans="1:10" ht="15.75" x14ac:dyDescent="0.25">
      <c r="A31" s="1553"/>
      <c r="B31" s="1553"/>
      <c r="C31" s="1553"/>
      <c r="D31" s="1553"/>
      <c r="E31" s="1553"/>
      <c r="F31" s="1564">
        <f>SUM(F14:F30)</f>
        <v>100.67</v>
      </c>
      <c r="G31" s="1565">
        <f>SUM(G14:G30)</f>
        <v>1644200235.0402</v>
      </c>
      <c r="H31" s="1566"/>
      <c r="I31" s="1566"/>
      <c r="J31" s="1569"/>
    </row>
    <row r="33" ht="15.75" customHeight="1" x14ac:dyDescent="0.25"/>
  </sheetData>
  <mergeCells count="7">
    <mergeCell ref="B14:B30"/>
    <mergeCell ref="A12:I12"/>
    <mergeCell ref="A1:H1"/>
    <mergeCell ref="A2:H2"/>
    <mergeCell ref="A3:F3"/>
    <mergeCell ref="A4:J4"/>
    <mergeCell ref="B6:B8"/>
  </mergeCells>
  <pageMargins left="0.43307086614173229" right="0.31496062992125984" top="0" bottom="0" header="0" footer="0"/>
  <pageSetup paperSize="9" scale="2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71"/>
  <sheetViews>
    <sheetView tabSelected="1" zoomScale="75" zoomScaleNormal="75" workbookViewId="0">
      <selection activeCell="A2" sqref="A2:G2"/>
    </sheetView>
  </sheetViews>
  <sheetFormatPr defaultRowHeight="15.75" x14ac:dyDescent="0.25"/>
  <cols>
    <col min="1" max="1" width="15.42578125" style="868" customWidth="1"/>
    <col min="2" max="2" width="24" style="868" customWidth="1"/>
    <col min="3" max="3" width="43.140625" style="1000" customWidth="1"/>
    <col min="4" max="4" width="17.28515625" style="4" customWidth="1"/>
    <col min="5" max="5" width="12.7109375" style="4" customWidth="1"/>
    <col min="6" max="6" width="19.42578125" style="1422" customWidth="1"/>
    <col min="7" max="7" width="18.28515625" style="872" customWidth="1"/>
    <col min="8" max="8" width="26.42578125" customWidth="1"/>
  </cols>
  <sheetData>
    <row r="1" spans="1:16371" ht="19.5" customHeight="1" x14ac:dyDescent="0.25">
      <c r="A1" s="1621" t="s">
        <v>1266</v>
      </c>
      <c r="B1" s="1622"/>
      <c r="C1" s="1622"/>
      <c r="D1" s="1622"/>
      <c r="E1" s="1622"/>
      <c r="F1" s="1622"/>
      <c r="G1" s="1622"/>
    </row>
    <row r="2" spans="1:16371" ht="27.75" customHeight="1" thickBot="1" x14ac:dyDescent="0.3">
      <c r="A2" s="1623" t="s">
        <v>2035</v>
      </c>
      <c r="B2" s="1624"/>
      <c r="C2" s="1624"/>
      <c r="D2" s="1624"/>
      <c r="E2" s="1624"/>
      <c r="F2" s="1624"/>
      <c r="G2" s="1624"/>
    </row>
    <row r="3" spans="1:16371" s="1" customFormat="1" ht="15.75" customHeight="1" x14ac:dyDescent="0.25">
      <c r="A3" s="1625" t="s">
        <v>0</v>
      </c>
      <c r="B3" s="1627" t="s">
        <v>1068</v>
      </c>
      <c r="C3" s="1629" t="s">
        <v>1</v>
      </c>
      <c r="D3" s="1631" t="s">
        <v>2</v>
      </c>
      <c r="E3" s="1629" t="s">
        <v>3</v>
      </c>
      <c r="F3" s="1629" t="s">
        <v>4</v>
      </c>
      <c r="G3" s="1633" t="s">
        <v>1363</v>
      </c>
    </row>
    <row r="4" spans="1:16371" s="1" customFormat="1" ht="68.25" customHeight="1" x14ac:dyDescent="0.25">
      <c r="A4" s="1626"/>
      <c r="B4" s="1628"/>
      <c r="C4" s="1630"/>
      <c r="D4" s="1632"/>
      <c r="E4" s="1630"/>
      <c r="F4" s="1630"/>
      <c r="G4" s="1634"/>
    </row>
    <row r="5" spans="1:16371" s="1" customFormat="1" ht="68.25" customHeight="1" x14ac:dyDescent="0.25">
      <c r="A5" s="1423">
        <v>1</v>
      </c>
      <c r="B5" s="1423" t="s">
        <v>1069</v>
      </c>
      <c r="C5" s="1424" t="s">
        <v>1675</v>
      </c>
      <c r="D5" s="1443">
        <v>214.9</v>
      </c>
      <c r="E5" s="1436">
        <v>24662</v>
      </c>
      <c r="F5" s="1437">
        <v>5300000</v>
      </c>
      <c r="G5" s="1423"/>
    </row>
    <row r="6" spans="1:16371" s="1" customFormat="1" ht="68.25" hidden="1" customHeight="1" x14ac:dyDescent="0.25">
      <c r="A6" s="1423">
        <v>2</v>
      </c>
      <c r="B6" s="1423" t="s">
        <v>1069</v>
      </c>
      <c r="C6" s="1424" t="s">
        <v>1752</v>
      </c>
      <c r="D6" s="1066">
        <v>612.79999999999995</v>
      </c>
      <c r="E6" s="1087">
        <v>24477.8</v>
      </c>
      <c r="F6" s="1442">
        <v>15000000</v>
      </c>
      <c r="G6" s="1423"/>
    </row>
    <row r="7" spans="1:16371" s="1" customFormat="1" ht="68.25" customHeight="1" x14ac:dyDescent="0.25">
      <c r="A7" s="1529">
        <v>3</v>
      </c>
      <c r="B7" s="1529" t="s">
        <v>1069</v>
      </c>
      <c r="C7" s="1528" t="s">
        <v>2062</v>
      </c>
      <c r="D7" s="1066">
        <v>486.9</v>
      </c>
      <c r="E7" s="1087">
        <v>18464</v>
      </c>
      <c r="F7" s="1442">
        <v>8990000</v>
      </c>
      <c r="G7" s="1529" t="s">
        <v>2063</v>
      </c>
    </row>
    <row r="8" spans="1:16371" s="560" customFormat="1" ht="31.5" x14ac:dyDescent="0.25">
      <c r="A8" s="1423">
        <v>4</v>
      </c>
      <c r="B8" s="1423" t="s">
        <v>1069</v>
      </c>
      <c r="C8" s="1424" t="s">
        <v>1751</v>
      </c>
      <c r="D8" s="1067">
        <v>345.5</v>
      </c>
      <c r="E8" s="1423">
        <v>78150</v>
      </c>
      <c r="F8" s="1437">
        <v>27000000</v>
      </c>
      <c r="G8" s="1006" t="s">
        <v>1672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</row>
    <row r="9" spans="1:16371" ht="47.25" x14ac:dyDescent="0.25">
      <c r="A9" s="1423">
        <v>5</v>
      </c>
      <c r="B9" s="1423" t="s">
        <v>1069</v>
      </c>
      <c r="C9" s="1424" t="s">
        <v>1256</v>
      </c>
      <c r="D9" s="1067">
        <v>126</v>
      </c>
      <c r="E9" s="1423"/>
      <c r="F9" s="1437">
        <v>3000000</v>
      </c>
      <c r="G9" s="1006" t="s">
        <v>1672</v>
      </c>
    </row>
    <row r="10" spans="1:16371" ht="41.25" customHeight="1" x14ac:dyDescent="0.25">
      <c r="A10" s="1423">
        <v>6</v>
      </c>
      <c r="B10" s="1423" t="s">
        <v>1078</v>
      </c>
      <c r="C10" s="1424" t="s">
        <v>1726</v>
      </c>
      <c r="D10" s="1067">
        <v>162.80000000000001</v>
      </c>
      <c r="E10" s="1006">
        <f>F10/D10</f>
        <v>61425.061425061424</v>
      </c>
      <c r="F10" s="1437">
        <v>10000000</v>
      </c>
      <c r="G10" s="1006" t="s">
        <v>339</v>
      </c>
    </row>
    <row r="11" spans="1:16371" ht="24" customHeight="1" x14ac:dyDescent="0.25">
      <c r="A11" s="1613">
        <v>7</v>
      </c>
      <c r="B11" s="1613" t="s">
        <v>1078</v>
      </c>
      <c r="C11" s="1617" t="s">
        <v>1711</v>
      </c>
      <c r="D11" s="1067">
        <v>844.9</v>
      </c>
      <c r="E11" s="1006">
        <v>73381</v>
      </c>
      <c r="F11" s="1437">
        <v>62000000</v>
      </c>
      <c r="G11" s="1006" t="s">
        <v>339</v>
      </c>
    </row>
    <row r="12" spans="1:16371" ht="24" customHeight="1" x14ac:dyDescent="0.25">
      <c r="A12" s="1614"/>
      <c r="B12" s="1614"/>
      <c r="C12" s="1618"/>
      <c r="D12" s="1067">
        <v>275.39999999999998</v>
      </c>
      <c r="E12" s="1006">
        <v>80000</v>
      </c>
      <c r="F12" s="1437">
        <v>22032000</v>
      </c>
      <c r="G12" s="1006" t="s">
        <v>339</v>
      </c>
    </row>
    <row r="13" spans="1:16371" ht="24" customHeight="1" x14ac:dyDescent="0.25">
      <c r="A13" s="1614"/>
      <c r="B13" s="1614"/>
      <c r="C13" s="1618"/>
      <c r="D13" s="1067">
        <v>115.4</v>
      </c>
      <c r="E13" s="1006">
        <v>80000</v>
      </c>
      <c r="F13" s="1437">
        <v>9232000</v>
      </c>
      <c r="G13" s="1006" t="s">
        <v>339</v>
      </c>
    </row>
    <row r="14" spans="1:16371" ht="24" customHeight="1" x14ac:dyDescent="0.25">
      <c r="A14" s="1614"/>
      <c r="B14" s="1614"/>
      <c r="C14" s="1618"/>
      <c r="D14" s="1067">
        <v>396.3</v>
      </c>
      <c r="E14" s="1006">
        <v>80000</v>
      </c>
      <c r="F14" s="1437">
        <v>31704000</v>
      </c>
      <c r="G14" s="1006" t="s">
        <v>339</v>
      </c>
    </row>
    <row r="15" spans="1:16371" ht="66" hidden="1" customHeight="1" x14ac:dyDescent="0.25">
      <c r="A15" s="1613">
        <v>9</v>
      </c>
      <c r="B15" s="1613" t="s">
        <v>1078</v>
      </c>
      <c r="C15" s="1446" t="s">
        <v>1430</v>
      </c>
      <c r="D15" s="1070">
        <v>845.6</v>
      </c>
      <c r="E15" s="1444">
        <v>42000</v>
      </c>
      <c r="F15" s="1438">
        <v>35500000</v>
      </c>
      <c r="G15" s="1445" t="s">
        <v>1754</v>
      </c>
    </row>
    <row r="16" spans="1:16371" hidden="1" x14ac:dyDescent="0.25">
      <c r="A16" s="1613"/>
      <c r="B16" s="1613"/>
      <c r="C16" s="1620" t="s">
        <v>1755</v>
      </c>
      <c r="D16" s="1620"/>
      <c r="E16" s="1620"/>
      <c r="F16" s="1620"/>
      <c r="G16" s="1620"/>
    </row>
    <row r="17" spans="1:7" ht="30" hidden="1" x14ac:dyDescent="0.25">
      <c r="A17" s="1613"/>
      <c r="B17" s="1613"/>
      <c r="C17" s="1012" t="s">
        <v>1756</v>
      </c>
      <c r="D17" s="1069">
        <v>175.1</v>
      </c>
      <c r="E17" s="1041">
        <v>55000</v>
      </c>
      <c r="F17" s="1438">
        <f>D17*E17</f>
        <v>9630500</v>
      </c>
      <c r="G17" s="1068" t="s">
        <v>1757</v>
      </c>
    </row>
    <row r="18" spans="1:7" hidden="1" x14ac:dyDescent="0.25">
      <c r="A18" s="1613"/>
      <c r="B18" s="1613"/>
      <c r="C18" s="1620" t="s">
        <v>1758</v>
      </c>
      <c r="D18" s="1620"/>
      <c r="E18" s="1620"/>
      <c r="F18" s="1620"/>
      <c r="G18" s="1620"/>
    </row>
    <row r="19" spans="1:7" ht="27" hidden="1" customHeight="1" x14ac:dyDescent="0.25">
      <c r="A19" s="1613"/>
      <c r="B19" s="1613"/>
      <c r="C19" s="1012" t="s">
        <v>1759</v>
      </c>
      <c r="D19" s="1069">
        <v>329</v>
      </c>
      <c r="E19" s="1041">
        <v>32000</v>
      </c>
      <c r="F19" s="1438">
        <f>D19*E19</f>
        <v>10528000</v>
      </c>
      <c r="G19" s="1079" t="s">
        <v>1769</v>
      </c>
    </row>
    <row r="20" spans="1:7" ht="30" hidden="1" customHeight="1" x14ac:dyDescent="0.25">
      <c r="A20" s="1613"/>
      <c r="B20" s="1613"/>
      <c r="C20" s="1012" t="s">
        <v>1760</v>
      </c>
      <c r="D20" s="1432">
        <f>4.3+4.5</f>
        <v>8.8000000000000007</v>
      </c>
      <c r="E20" s="1433">
        <v>65000</v>
      </c>
      <c r="F20" s="1438">
        <f t="shared" ref="F20:F28" si="0">D20*E20</f>
        <v>572000</v>
      </c>
      <c r="G20" s="1079" t="s">
        <v>1769</v>
      </c>
    </row>
    <row r="21" spans="1:7" ht="28.5" hidden="1" customHeight="1" x14ac:dyDescent="0.25">
      <c r="A21" s="1613"/>
      <c r="B21" s="1613"/>
      <c r="C21" s="1012" t="s">
        <v>1761</v>
      </c>
      <c r="D21" s="1434">
        <v>25.1</v>
      </c>
      <c r="E21" s="1433">
        <v>35000</v>
      </c>
      <c r="F21" s="1438">
        <f t="shared" si="0"/>
        <v>878500</v>
      </c>
      <c r="G21" s="1079" t="s">
        <v>1769</v>
      </c>
    </row>
    <row r="22" spans="1:7" ht="27" hidden="1" customHeight="1" x14ac:dyDescent="0.25">
      <c r="A22" s="1613"/>
      <c r="B22" s="1613"/>
      <c r="C22" s="1012" t="s">
        <v>1762</v>
      </c>
      <c r="D22" s="1434">
        <v>34.200000000000003</v>
      </c>
      <c r="E22" s="1433">
        <v>35000</v>
      </c>
      <c r="F22" s="1438">
        <f t="shared" si="0"/>
        <v>1197000</v>
      </c>
      <c r="G22" s="1079" t="s">
        <v>1769</v>
      </c>
    </row>
    <row r="23" spans="1:7" ht="27.75" hidden="1" customHeight="1" x14ac:dyDescent="0.25">
      <c r="A23" s="1613"/>
      <c r="B23" s="1613"/>
      <c r="C23" s="1012" t="s">
        <v>1763</v>
      </c>
      <c r="D23" s="1434">
        <v>11.2</v>
      </c>
      <c r="E23" s="1433">
        <v>45000</v>
      </c>
      <c r="F23" s="1438">
        <f t="shared" si="0"/>
        <v>503999.99999999994</v>
      </c>
      <c r="G23" s="1079" t="s">
        <v>1769</v>
      </c>
    </row>
    <row r="24" spans="1:7" ht="28.5" hidden="1" customHeight="1" x14ac:dyDescent="0.25">
      <c r="A24" s="1613"/>
      <c r="B24" s="1613"/>
      <c r="C24" s="1012" t="s">
        <v>1764</v>
      </c>
      <c r="D24" s="1434">
        <v>17.8</v>
      </c>
      <c r="E24" s="1433">
        <v>40000</v>
      </c>
      <c r="F24" s="1438">
        <f t="shared" si="0"/>
        <v>712000</v>
      </c>
      <c r="G24" s="1079" t="s">
        <v>1769</v>
      </c>
    </row>
    <row r="25" spans="1:7" ht="30" hidden="1" customHeight="1" x14ac:dyDescent="0.25">
      <c r="A25" s="1613"/>
      <c r="B25" s="1613"/>
      <c r="C25" s="1012" t="s">
        <v>1765</v>
      </c>
      <c r="D25" s="1434">
        <v>17.100000000000001</v>
      </c>
      <c r="E25" s="1433">
        <v>40000</v>
      </c>
      <c r="F25" s="1438">
        <f t="shared" si="0"/>
        <v>684000</v>
      </c>
      <c r="G25" s="1079" t="s">
        <v>1769</v>
      </c>
    </row>
    <row r="26" spans="1:7" ht="28.5" hidden="1" customHeight="1" x14ac:dyDescent="0.25">
      <c r="A26" s="1613"/>
      <c r="B26" s="1613"/>
      <c r="C26" s="1012" t="s">
        <v>1766</v>
      </c>
      <c r="D26" s="1434">
        <v>17.899999999999999</v>
      </c>
      <c r="E26" s="1433">
        <v>40000</v>
      </c>
      <c r="F26" s="1438">
        <f>D26*E26</f>
        <v>716000</v>
      </c>
      <c r="G26" s="1079" t="s">
        <v>1769</v>
      </c>
    </row>
    <row r="27" spans="1:7" ht="22.5" hidden="1" customHeight="1" x14ac:dyDescent="0.25">
      <c r="A27" s="1613"/>
      <c r="B27" s="1613"/>
      <c r="C27" s="1012" t="s">
        <v>1767</v>
      </c>
      <c r="D27" s="1434">
        <v>17.100000000000001</v>
      </c>
      <c r="E27" s="1433">
        <v>40000</v>
      </c>
      <c r="F27" s="1438">
        <f t="shared" si="0"/>
        <v>684000</v>
      </c>
      <c r="G27" s="1079" t="s">
        <v>1769</v>
      </c>
    </row>
    <row r="28" spans="1:7" ht="33.75" hidden="1" customHeight="1" x14ac:dyDescent="0.25">
      <c r="A28" s="1613"/>
      <c r="B28" s="1613"/>
      <c r="C28" s="1012" t="s">
        <v>1768</v>
      </c>
      <c r="D28" s="1434">
        <v>17.399999999999999</v>
      </c>
      <c r="E28" s="1433">
        <v>40000</v>
      </c>
      <c r="F28" s="1438">
        <f t="shared" si="0"/>
        <v>696000</v>
      </c>
      <c r="G28" s="1079" t="s">
        <v>1769</v>
      </c>
    </row>
    <row r="29" spans="1:7" ht="63" x14ac:dyDescent="0.25">
      <c r="A29" s="1619">
        <v>10</v>
      </c>
      <c r="B29" s="1613" t="s">
        <v>1694</v>
      </c>
      <c r="C29" s="1446" t="s">
        <v>1730</v>
      </c>
      <c r="D29" s="1070">
        <v>248.2</v>
      </c>
      <c r="E29" s="1071" t="s">
        <v>2067</v>
      </c>
      <c r="F29" s="1439"/>
      <c r="G29" s="1072" t="s">
        <v>339</v>
      </c>
    </row>
    <row r="30" spans="1:7" x14ac:dyDescent="0.25">
      <c r="A30" s="1619"/>
      <c r="B30" s="1613"/>
      <c r="C30" s="1012" t="s">
        <v>2039</v>
      </c>
      <c r="D30" s="1069">
        <v>40.799999999999997</v>
      </c>
      <c r="E30" s="1041">
        <v>35000</v>
      </c>
      <c r="F30" s="1440">
        <f>D30*E30</f>
        <v>1428000</v>
      </c>
      <c r="G30" s="1038" t="s">
        <v>339</v>
      </c>
    </row>
    <row r="31" spans="1:7" x14ac:dyDescent="0.25">
      <c r="A31" s="1619"/>
      <c r="B31" s="1613"/>
      <c r="C31" s="1012" t="s">
        <v>2040</v>
      </c>
      <c r="D31" s="1069">
        <v>32.4</v>
      </c>
      <c r="E31" s="1041">
        <v>35000</v>
      </c>
      <c r="F31" s="1440">
        <f t="shared" ref="F31:F37" si="1">D31*E31</f>
        <v>1134000</v>
      </c>
      <c r="G31" s="1038" t="s">
        <v>339</v>
      </c>
    </row>
    <row r="32" spans="1:7" x14ac:dyDescent="0.25">
      <c r="A32" s="1619"/>
      <c r="B32" s="1613"/>
      <c r="C32" s="1012" t="s">
        <v>1722</v>
      </c>
      <c r="D32" s="1069">
        <v>28.4</v>
      </c>
      <c r="E32" s="1041">
        <v>35000</v>
      </c>
      <c r="F32" s="1440">
        <f t="shared" si="1"/>
        <v>994000</v>
      </c>
      <c r="G32" s="1038" t="s">
        <v>339</v>
      </c>
    </row>
    <row r="33" spans="1:8" x14ac:dyDescent="0.25">
      <c r="A33" s="1619"/>
      <c r="B33" s="1613"/>
      <c r="C33" s="1012" t="s">
        <v>2042</v>
      </c>
      <c r="D33" s="1069">
        <v>34.1</v>
      </c>
      <c r="E33" s="1041">
        <v>35000</v>
      </c>
      <c r="F33" s="1440">
        <f t="shared" si="1"/>
        <v>1193500</v>
      </c>
      <c r="G33" s="1038" t="s">
        <v>339</v>
      </c>
    </row>
    <row r="34" spans="1:8" x14ac:dyDescent="0.25">
      <c r="A34" s="1619"/>
      <c r="B34" s="1613"/>
      <c r="C34" s="1012" t="s">
        <v>1723</v>
      </c>
      <c r="D34" s="1069">
        <v>22.6</v>
      </c>
      <c r="E34" s="1041">
        <v>37000</v>
      </c>
      <c r="F34" s="1440">
        <f t="shared" si="1"/>
        <v>836200</v>
      </c>
      <c r="G34" s="1038" t="s">
        <v>339</v>
      </c>
    </row>
    <row r="35" spans="1:8" x14ac:dyDescent="0.25">
      <c r="A35" s="1619"/>
      <c r="B35" s="1613"/>
      <c r="C35" s="1012" t="s">
        <v>2043</v>
      </c>
      <c r="D35" s="1069">
        <v>18.5</v>
      </c>
      <c r="E35" s="1041">
        <v>42000</v>
      </c>
      <c r="F35" s="1440">
        <f t="shared" si="1"/>
        <v>777000</v>
      </c>
      <c r="G35" s="1038" t="s">
        <v>339</v>
      </c>
    </row>
    <row r="36" spans="1:8" x14ac:dyDescent="0.25">
      <c r="A36" s="1619"/>
      <c r="B36" s="1613"/>
      <c r="C36" s="1012" t="s">
        <v>2044</v>
      </c>
      <c r="D36" s="1069">
        <v>28.2</v>
      </c>
      <c r="E36" s="1041">
        <v>35000</v>
      </c>
      <c r="F36" s="1440">
        <f>D36*E36</f>
        <v>987000</v>
      </c>
      <c r="G36" s="1038" t="s">
        <v>339</v>
      </c>
    </row>
    <row r="37" spans="1:8" x14ac:dyDescent="0.25">
      <c r="A37" s="1619"/>
      <c r="B37" s="1613"/>
      <c r="C37" s="1012" t="s">
        <v>1724</v>
      </c>
      <c r="D37" s="1069">
        <v>19.7</v>
      </c>
      <c r="E37" s="1041">
        <v>30000</v>
      </c>
      <c r="F37" s="1440">
        <f t="shared" si="1"/>
        <v>591000</v>
      </c>
      <c r="G37" s="1038" t="s">
        <v>339</v>
      </c>
    </row>
    <row r="38" spans="1:8" ht="47.25" x14ac:dyDescent="0.25">
      <c r="A38" s="1423">
        <v>12</v>
      </c>
      <c r="B38" s="1423" t="s">
        <v>1694</v>
      </c>
      <c r="C38" s="1435" t="s">
        <v>1695</v>
      </c>
      <c r="D38" s="1068">
        <v>493.3</v>
      </c>
      <c r="E38" s="1006">
        <v>30000</v>
      </c>
      <c r="F38" s="1439">
        <f>E38*D38</f>
        <v>14799000</v>
      </c>
      <c r="G38" s="1423" t="s">
        <v>339</v>
      </c>
    </row>
    <row r="39" spans="1:8" ht="24.75" customHeight="1" x14ac:dyDescent="0.25">
      <c r="A39" s="1615">
        <v>14</v>
      </c>
      <c r="B39" s="1615" t="s">
        <v>1694</v>
      </c>
      <c r="C39" s="1447" t="s">
        <v>1696</v>
      </c>
      <c r="D39" s="1073">
        <v>570.6</v>
      </c>
      <c r="E39" s="1074" t="s">
        <v>2067</v>
      </c>
      <c r="F39" s="1439"/>
      <c r="G39" s="1075" t="s">
        <v>339</v>
      </c>
    </row>
    <row r="40" spans="1:8" ht="18" customHeight="1" x14ac:dyDescent="0.25">
      <c r="A40" s="1605"/>
      <c r="B40" s="1605"/>
      <c r="C40" s="1012" t="s">
        <v>2041</v>
      </c>
      <c r="D40" s="1076">
        <v>35.200000000000003</v>
      </c>
      <c r="E40" s="1006">
        <v>37000</v>
      </c>
      <c r="F40" s="1439">
        <f t="shared" ref="F40:F42" si="2">D40*E40</f>
        <v>1302400</v>
      </c>
      <c r="G40" s="1423" t="s">
        <v>339</v>
      </c>
    </row>
    <row r="41" spans="1:8" ht="18" customHeight="1" x14ac:dyDescent="0.25">
      <c r="A41" s="1605"/>
      <c r="B41" s="1605"/>
      <c r="C41" s="1012" t="s">
        <v>1722</v>
      </c>
      <c r="D41" s="1076">
        <v>20.100000000000001</v>
      </c>
      <c r="E41" s="1006">
        <v>40000</v>
      </c>
      <c r="F41" s="1439">
        <f t="shared" si="2"/>
        <v>804000</v>
      </c>
      <c r="G41" s="1423" t="s">
        <v>339</v>
      </c>
    </row>
    <row r="42" spans="1:8" ht="18" customHeight="1" x14ac:dyDescent="0.25">
      <c r="A42" s="1605"/>
      <c r="B42" s="1605"/>
      <c r="C42" s="1012" t="s">
        <v>2042</v>
      </c>
      <c r="D42" s="1076">
        <v>23.8</v>
      </c>
      <c r="E42" s="1006">
        <v>40000</v>
      </c>
      <c r="F42" s="1439">
        <f t="shared" si="2"/>
        <v>952000</v>
      </c>
      <c r="G42" s="1423" t="s">
        <v>339</v>
      </c>
    </row>
    <row r="43" spans="1:8" ht="18" customHeight="1" x14ac:dyDescent="0.25">
      <c r="A43" s="1605"/>
      <c r="B43" s="1605"/>
      <c r="C43" s="1012" t="s">
        <v>2044</v>
      </c>
      <c r="D43" s="1076">
        <v>82.1</v>
      </c>
      <c r="E43" s="1006">
        <v>35000</v>
      </c>
      <c r="F43" s="1439">
        <f t="shared" ref="F43:F47" si="3">D43*E43</f>
        <v>2873500</v>
      </c>
      <c r="G43" s="1423" t="s">
        <v>339</v>
      </c>
    </row>
    <row r="44" spans="1:8" ht="18" customHeight="1" x14ac:dyDescent="0.25">
      <c r="A44" s="1605"/>
      <c r="B44" s="1605"/>
      <c r="C44" s="1012" t="s">
        <v>2064</v>
      </c>
      <c r="D44" s="1076">
        <v>15.9</v>
      </c>
      <c r="E44" s="1006">
        <v>42000</v>
      </c>
      <c r="F44" s="1439">
        <f t="shared" si="3"/>
        <v>667800</v>
      </c>
      <c r="G44" s="1530" t="s">
        <v>339</v>
      </c>
    </row>
    <row r="45" spans="1:8" ht="18" customHeight="1" x14ac:dyDescent="0.25">
      <c r="A45" s="1605"/>
      <c r="B45" s="1605"/>
      <c r="C45" s="1012" t="s">
        <v>2065</v>
      </c>
      <c r="D45" s="1076">
        <v>13.1</v>
      </c>
      <c r="E45" s="1006">
        <v>42000</v>
      </c>
      <c r="F45" s="1439">
        <f t="shared" si="3"/>
        <v>550200</v>
      </c>
      <c r="G45" s="1530" t="s">
        <v>339</v>
      </c>
    </row>
    <row r="46" spans="1:8" ht="18" customHeight="1" x14ac:dyDescent="0.25">
      <c r="A46" s="1605"/>
      <c r="B46" s="1605"/>
      <c r="C46" s="1012" t="s">
        <v>2139</v>
      </c>
      <c r="D46" s="1076">
        <v>35</v>
      </c>
      <c r="E46" s="1006">
        <v>37000</v>
      </c>
      <c r="F46" s="1439">
        <f t="shared" si="3"/>
        <v>1295000</v>
      </c>
      <c r="G46" s="1577" t="s">
        <v>339</v>
      </c>
    </row>
    <row r="47" spans="1:8" ht="18" customHeight="1" x14ac:dyDescent="0.25">
      <c r="A47" s="1616"/>
      <c r="B47" s="1616"/>
      <c r="C47" s="1012" t="s">
        <v>2066</v>
      </c>
      <c r="D47" s="1076">
        <v>19.5</v>
      </c>
      <c r="E47" s="1006">
        <v>37000</v>
      </c>
      <c r="F47" s="1439">
        <f t="shared" si="3"/>
        <v>721500</v>
      </c>
      <c r="G47" s="1530" t="s">
        <v>339</v>
      </c>
    </row>
    <row r="48" spans="1:8" ht="47.25" x14ac:dyDescent="0.25">
      <c r="A48" s="1613">
        <v>16</v>
      </c>
      <c r="B48" s="1613" t="s">
        <v>1078</v>
      </c>
      <c r="C48" s="1012" t="s">
        <v>41</v>
      </c>
      <c r="D48" s="1066">
        <v>379.1</v>
      </c>
      <c r="E48" s="1426">
        <v>22949</v>
      </c>
      <c r="F48" s="1440">
        <v>8700000</v>
      </c>
      <c r="G48" s="1426" t="s">
        <v>339</v>
      </c>
      <c r="H48" s="1050"/>
    </row>
    <row r="49" spans="1:7" ht="47.25" x14ac:dyDescent="0.25">
      <c r="A49" s="1613"/>
      <c r="B49" s="1613"/>
      <c r="C49" s="1012" t="s">
        <v>42</v>
      </c>
      <c r="D49" s="1066">
        <v>400.1</v>
      </c>
      <c r="E49" s="1426">
        <v>22994</v>
      </c>
      <c r="F49" s="1440">
        <v>9200000</v>
      </c>
      <c r="G49" s="1426" t="s">
        <v>339</v>
      </c>
    </row>
    <row r="50" spans="1:7" ht="47.25" x14ac:dyDescent="0.25">
      <c r="A50" s="1613"/>
      <c r="B50" s="1613"/>
      <c r="C50" s="1012" t="s">
        <v>43</v>
      </c>
      <c r="D50" s="1066">
        <v>391.8</v>
      </c>
      <c r="E50" s="1426">
        <v>22971</v>
      </c>
      <c r="F50" s="1440">
        <v>9000000</v>
      </c>
      <c r="G50" s="1426" t="s">
        <v>339</v>
      </c>
    </row>
    <row r="51" spans="1:7" ht="47.25" x14ac:dyDescent="0.25">
      <c r="A51" s="1613"/>
      <c r="B51" s="1613"/>
      <c r="C51" s="1012" t="s">
        <v>44</v>
      </c>
      <c r="D51" s="1066">
        <v>426.8</v>
      </c>
      <c r="E51" s="1426">
        <v>20501</v>
      </c>
      <c r="F51" s="1440">
        <v>8750000</v>
      </c>
      <c r="G51" s="1426" t="s">
        <v>339</v>
      </c>
    </row>
    <row r="52" spans="1:7" ht="47.25" x14ac:dyDescent="0.25">
      <c r="A52" s="1613"/>
      <c r="B52" s="1613"/>
      <c r="C52" s="1012" t="s">
        <v>45</v>
      </c>
      <c r="D52" s="1066">
        <v>430.3</v>
      </c>
      <c r="E52" s="1426">
        <v>20451</v>
      </c>
      <c r="F52" s="1440">
        <v>8800000</v>
      </c>
      <c r="G52" s="1426" t="s">
        <v>339</v>
      </c>
    </row>
    <row r="53" spans="1:7" ht="47.25" x14ac:dyDescent="0.25">
      <c r="A53" s="1613"/>
      <c r="B53" s="1613"/>
      <c r="C53" s="1012" t="s">
        <v>46</v>
      </c>
      <c r="D53" s="1066">
        <v>520.29999999999995</v>
      </c>
      <c r="E53" s="1426">
        <v>20373</v>
      </c>
      <c r="F53" s="1440">
        <v>10600000</v>
      </c>
      <c r="G53" s="1426" t="s">
        <v>339</v>
      </c>
    </row>
    <row r="54" spans="1:7" ht="66" customHeight="1" x14ac:dyDescent="0.25">
      <c r="A54" s="1031">
        <v>18</v>
      </c>
      <c r="B54" s="1005" t="s">
        <v>1078</v>
      </c>
      <c r="C54" s="1435" t="s">
        <v>1708</v>
      </c>
      <c r="D54" s="1077">
        <v>3814</v>
      </c>
      <c r="E54" s="1078">
        <f>F54/D54</f>
        <v>104876.7697954903</v>
      </c>
      <c r="F54" s="1441">
        <v>400000000</v>
      </c>
      <c r="G54" s="1423" t="s">
        <v>339</v>
      </c>
    </row>
    <row r="57" spans="1:7" x14ac:dyDescent="0.25">
      <c r="C57" s="1448"/>
    </row>
    <row r="58" spans="1:7" x14ac:dyDescent="0.25">
      <c r="C58" s="1449"/>
    </row>
    <row r="59" spans="1:7" x14ac:dyDescent="0.25">
      <c r="C59" s="1449"/>
    </row>
    <row r="60" spans="1:7" x14ac:dyDescent="0.25">
      <c r="C60" s="1449"/>
    </row>
    <row r="61" spans="1:7" x14ac:dyDescent="0.25">
      <c r="C61" s="1449"/>
    </row>
    <row r="62" spans="1:7" x14ac:dyDescent="0.25">
      <c r="C62" s="1449"/>
    </row>
    <row r="63" spans="1:7" x14ac:dyDescent="0.25">
      <c r="C63" s="1449"/>
    </row>
    <row r="64" spans="1:7" x14ac:dyDescent="0.25">
      <c r="C64" s="1449"/>
    </row>
    <row r="65" spans="3:3" x14ac:dyDescent="0.25">
      <c r="C65" s="1449"/>
    </row>
    <row r="66" spans="3:3" x14ac:dyDescent="0.25">
      <c r="C66" s="1449"/>
    </row>
    <row r="67" spans="3:3" x14ac:dyDescent="0.25">
      <c r="C67" s="1449"/>
    </row>
    <row r="68" spans="3:3" x14ac:dyDescent="0.25">
      <c r="C68" s="1449"/>
    </row>
    <row r="69" spans="3:3" x14ac:dyDescent="0.25">
      <c r="C69" s="1449"/>
    </row>
    <row r="70" spans="3:3" x14ac:dyDescent="0.25">
      <c r="C70" s="1449"/>
    </row>
    <row r="71" spans="3:3" x14ac:dyDescent="0.25">
      <c r="C71" s="1450"/>
    </row>
  </sheetData>
  <autoFilter ref="A3:G54"/>
  <mergeCells count="22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C11:C14"/>
    <mergeCell ref="A15:A28"/>
    <mergeCell ref="B15:B28"/>
    <mergeCell ref="A29:A37"/>
    <mergeCell ref="B29:B37"/>
    <mergeCell ref="C16:G16"/>
    <mergeCell ref="C18:G18"/>
    <mergeCell ref="B48:B53"/>
    <mergeCell ref="A11:A14"/>
    <mergeCell ref="B11:B14"/>
    <mergeCell ref="A48:A53"/>
    <mergeCell ref="B39:B47"/>
    <mergeCell ref="A39:A47"/>
  </mergeCells>
  <pageMargins left="0" right="0" top="0.19685039370078741" bottom="0.19685039370078741" header="0" footer="0"/>
  <pageSetup paperSize="9" scale="6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zoomScaleSheetLayoutView="70" zoomScalePageLayoutView="70" workbookViewId="0">
      <selection activeCell="C4" sqref="C4:C5"/>
    </sheetView>
  </sheetViews>
  <sheetFormatPr defaultColWidth="9.140625" defaultRowHeight="15.75" x14ac:dyDescent="0.25"/>
  <cols>
    <col min="1" max="1" width="9.85546875" style="140" customWidth="1"/>
    <col min="2" max="2" width="3.85546875" style="140" customWidth="1"/>
    <col min="3" max="4" width="22.28515625" style="140" customWidth="1"/>
    <col min="5" max="6" width="16.42578125" style="261" customWidth="1"/>
    <col min="7" max="7" width="13.5703125" style="261" hidden="1" customWidth="1"/>
    <col min="8" max="9" width="16.42578125" style="261" hidden="1" customWidth="1"/>
    <col min="10" max="10" width="20.5703125" style="261" hidden="1" customWidth="1"/>
    <col min="11" max="11" width="12.85546875" style="262" customWidth="1"/>
    <col min="12" max="12" width="18.5703125" style="762" customWidth="1"/>
    <col min="13" max="13" width="20.5703125" style="762" customWidth="1"/>
    <col min="14" max="15" width="20.5703125" style="762" hidden="1" customWidth="1"/>
    <col min="16" max="16" width="49.42578125" style="763" customWidth="1"/>
    <col min="17" max="23" width="9.140625" style="1026"/>
    <col min="24" max="16384" width="9.140625" style="140"/>
  </cols>
  <sheetData>
    <row r="1" spans="1:23" x14ac:dyDescent="0.25">
      <c r="A1" s="1637"/>
      <c r="B1" s="1637"/>
      <c r="C1" s="1637"/>
      <c r="D1" s="1637"/>
      <c r="E1" s="1637"/>
      <c r="F1" s="229"/>
      <c r="G1" s="1018"/>
      <c r="H1" s="229"/>
      <c r="I1" s="229"/>
      <c r="J1" s="229"/>
      <c r="K1" s="140"/>
    </row>
    <row r="2" spans="1:23" s="135" customFormat="1" ht="24" customHeight="1" x14ac:dyDescent="0.35">
      <c r="A2" s="1640" t="s">
        <v>1507</v>
      </c>
      <c r="B2" s="1640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498"/>
      <c r="R2" s="1498"/>
      <c r="S2" s="1498"/>
      <c r="T2" s="1498"/>
      <c r="U2" s="1498"/>
      <c r="V2" s="1498"/>
      <c r="W2" s="1498"/>
    </row>
    <row r="3" spans="1:23" s="135" customFormat="1" ht="24" customHeight="1" x14ac:dyDescent="0.35">
      <c r="A3" s="1641" t="s">
        <v>2035</v>
      </c>
      <c r="B3" s="1641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1"/>
      <c r="P3" s="1641"/>
      <c r="Q3" s="1498"/>
      <c r="R3" s="1498"/>
      <c r="S3" s="1498"/>
      <c r="T3" s="1498"/>
      <c r="U3" s="1498"/>
      <c r="V3" s="1498"/>
      <c r="W3" s="1498"/>
    </row>
    <row r="4" spans="1:23" s="135" customFormat="1" ht="49.15" customHeight="1" x14ac:dyDescent="0.35">
      <c r="A4" s="1638" t="s">
        <v>0</v>
      </c>
      <c r="B4" s="1639" t="s">
        <v>112</v>
      </c>
      <c r="C4" s="1638" t="s">
        <v>1508</v>
      </c>
      <c r="D4" s="1638" t="s">
        <v>1509</v>
      </c>
      <c r="E4" s="1638" t="s">
        <v>1510</v>
      </c>
      <c r="F4" s="1636" t="s">
        <v>5</v>
      </c>
      <c r="G4" s="1019"/>
      <c r="H4" s="1636" t="s">
        <v>122</v>
      </c>
      <c r="I4" s="1636" t="s">
        <v>6</v>
      </c>
      <c r="J4" s="1636" t="s">
        <v>7</v>
      </c>
      <c r="K4" s="1638" t="s">
        <v>1363</v>
      </c>
      <c r="L4" s="1643" t="s">
        <v>329</v>
      </c>
      <c r="M4" s="1642" t="s">
        <v>1511</v>
      </c>
      <c r="N4" s="1642" t="s">
        <v>1749</v>
      </c>
      <c r="O4" s="1642" t="s">
        <v>1750</v>
      </c>
      <c r="P4" s="1643" t="s">
        <v>498</v>
      </c>
      <c r="Q4" s="1498"/>
      <c r="R4" s="1498"/>
      <c r="S4" s="1498"/>
      <c r="T4" s="1498"/>
      <c r="U4" s="1498"/>
      <c r="V4" s="1498"/>
      <c r="W4" s="1498"/>
    </row>
    <row r="5" spans="1:23" ht="60.75" customHeight="1" x14ac:dyDescent="0.25">
      <c r="A5" s="1638"/>
      <c r="B5" s="1639"/>
      <c r="C5" s="1638"/>
      <c r="D5" s="1638"/>
      <c r="E5" s="1638"/>
      <c r="F5" s="1636"/>
      <c r="G5" s="1019" t="s">
        <v>1709</v>
      </c>
      <c r="H5" s="1636"/>
      <c r="I5" s="1636"/>
      <c r="J5" s="1636"/>
      <c r="K5" s="1638"/>
      <c r="L5" s="1643"/>
      <c r="M5" s="1642"/>
      <c r="N5" s="1642"/>
      <c r="O5" s="1642"/>
      <c r="P5" s="1643"/>
    </row>
    <row r="6" spans="1:23" ht="69" hidden="1" customHeight="1" x14ac:dyDescent="0.25">
      <c r="A6" s="1425">
        <v>1</v>
      </c>
      <c r="B6" s="1451">
        <v>2</v>
      </c>
      <c r="C6" s="1020" t="s">
        <v>497</v>
      </c>
      <c r="D6" s="1058" t="s">
        <v>1311</v>
      </c>
      <c r="E6" s="900">
        <v>126.5</v>
      </c>
      <c r="F6" s="900" t="s">
        <v>1734</v>
      </c>
      <c r="G6" s="901"/>
      <c r="H6" s="920"/>
      <c r="I6" s="920"/>
      <c r="J6" s="920"/>
      <c r="K6" s="1060" t="s">
        <v>339</v>
      </c>
      <c r="L6" s="1061">
        <f>M6/E6</f>
        <v>75098.814229249008</v>
      </c>
      <c r="M6" s="1504">
        <v>9500000</v>
      </c>
      <c r="N6" s="1061"/>
      <c r="O6" s="1061"/>
      <c r="P6" s="1452" t="s">
        <v>496</v>
      </c>
    </row>
    <row r="7" spans="1:23" ht="60.75" customHeight="1" x14ac:dyDescent="0.25">
      <c r="A7" s="1425">
        <f>A6+1</f>
        <v>2</v>
      </c>
      <c r="B7" s="1451">
        <v>2</v>
      </c>
      <c r="C7" s="899" t="s">
        <v>495</v>
      </c>
      <c r="D7" s="1453" t="s">
        <v>1312</v>
      </c>
      <c r="E7" s="920">
        <v>102.9</v>
      </c>
      <c r="F7" s="901" t="s">
        <v>28</v>
      </c>
      <c r="G7" s="901"/>
      <c r="H7" s="920"/>
      <c r="I7" s="920"/>
      <c r="J7" s="920"/>
      <c r="K7" s="1454" t="s">
        <v>339</v>
      </c>
      <c r="L7" s="1455">
        <v>70000</v>
      </c>
      <c r="M7" s="1455">
        <f>E7*L7</f>
        <v>7203000</v>
      </c>
      <c r="N7" s="1455">
        <v>65000</v>
      </c>
      <c r="O7" s="1455">
        <v>6688500</v>
      </c>
      <c r="P7" s="1456" t="s">
        <v>493</v>
      </c>
    </row>
    <row r="8" spans="1:23" ht="70.5" customHeight="1" x14ac:dyDescent="0.25">
      <c r="A8" s="1425">
        <v>6</v>
      </c>
      <c r="B8" s="1457">
        <v>3</v>
      </c>
      <c r="C8" s="899" t="s">
        <v>485</v>
      </c>
      <c r="D8" s="1453" t="s">
        <v>1315</v>
      </c>
      <c r="E8" s="1458">
        <v>134.5</v>
      </c>
      <c r="F8" s="901" t="s">
        <v>28</v>
      </c>
      <c r="G8" s="901"/>
      <c r="H8" s="1458"/>
      <c r="I8" s="1458"/>
      <c r="J8" s="1458"/>
      <c r="K8" s="1454" t="s">
        <v>339</v>
      </c>
      <c r="L8" s="1455">
        <v>65000</v>
      </c>
      <c r="M8" s="1455">
        <f>E8*L8</f>
        <v>8742500</v>
      </c>
      <c r="N8" s="1455">
        <v>65000</v>
      </c>
      <c r="O8" s="1455">
        <v>8742300</v>
      </c>
      <c r="P8" s="1456" t="s">
        <v>483</v>
      </c>
    </row>
    <row r="9" spans="1:23" ht="62.25" customHeight="1" x14ac:dyDescent="0.25">
      <c r="A9" s="1425">
        <f t="shared" ref="A9:A13" si="0">A8+1</f>
        <v>7</v>
      </c>
      <c r="B9" s="1457">
        <v>3</v>
      </c>
      <c r="C9" s="899" t="s">
        <v>482</v>
      </c>
      <c r="D9" s="1453" t="s">
        <v>1316</v>
      </c>
      <c r="E9" s="1458">
        <v>88.7</v>
      </c>
      <c r="F9" s="901" t="s">
        <v>28</v>
      </c>
      <c r="G9" s="1419" t="s">
        <v>1710</v>
      </c>
      <c r="H9" s="1458"/>
      <c r="I9" s="1458" t="s">
        <v>49</v>
      </c>
      <c r="J9" s="1458" t="s">
        <v>1544</v>
      </c>
      <c r="K9" s="1454" t="s">
        <v>339</v>
      </c>
      <c r="L9" s="1455">
        <v>65000</v>
      </c>
      <c r="M9" s="1455">
        <f>E9*L9</f>
        <v>5765500</v>
      </c>
      <c r="N9" s="1455">
        <v>65000</v>
      </c>
      <c r="O9" s="1455">
        <v>5765500</v>
      </c>
      <c r="P9" s="1456" t="s">
        <v>480</v>
      </c>
    </row>
    <row r="10" spans="1:23" ht="97.15" hidden="1" customHeight="1" x14ac:dyDescent="0.25">
      <c r="A10" s="1425" t="e">
        <f>#REF!+1</f>
        <v>#REF!</v>
      </c>
      <c r="B10" s="1459">
        <v>3</v>
      </c>
      <c r="C10" s="1020" t="s">
        <v>477</v>
      </c>
      <c r="D10" s="1058" t="s">
        <v>1318</v>
      </c>
      <c r="E10" s="1059">
        <v>212</v>
      </c>
      <c r="F10" s="900" t="s">
        <v>181</v>
      </c>
      <c r="G10" s="900"/>
      <c r="H10" s="1059"/>
      <c r="I10" s="1059"/>
      <c r="J10" s="1112" t="s">
        <v>1692</v>
      </c>
      <c r="K10" s="1020" t="s">
        <v>339</v>
      </c>
      <c r="L10" s="1460">
        <v>49999</v>
      </c>
      <c r="M10" s="1455">
        <f t="shared" ref="M10:M13" si="1">E10*L10</f>
        <v>10599788</v>
      </c>
      <c r="N10" s="1460"/>
      <c r="O10" s="1460"/>
      <c r="P10" s="1461" t="s">
        <v>475</v>
      </c>
    </row>
    <row r="11" spans="1:23" ht="45" customHeight="1" x14ac:dyDescent="0.25">
      <c r="A11" s="1425" t="e">
        <f t="shared" si="0"/>
        <v>#REF!</v>
      </c>
      <c r="B11" s="1462">
        <v>3</v>
      </c>
      <c r="C11" s="899" t="s">
        <v>474</v>
      </c>
      <c r="D11" s="1453" t="s">
        <v>1319</v>
      </c>
      <c r="E11" s="1129">
        <v>188.3</v>
      </c>
      <c r="F11" s="901" t="s">
        <v>28</v>
      </c>
      <c r="G11" s="901"/>
      <c r="H11" s="1129"/>
      <c r="I11" s="1129"/>
      <c r="J11" s="1129"/>
      <c r="K11" s="899" t="s">
        <v>339</v>
      </c>
      <c r="L11" s="1455">
        <v>60000</v>
      </c>
      <c r="M11" s="1455">
        <f t="shared" si="1"/>
        <v>11298000</v>
      </c>
      <c r="N11" s="1455">
        <v>65000</v>
      </c>
      <c r="O11" s="1455">
        <v>12239500</v>
      </c>
      <c r="P11" s="1456" t="s">
        <v>1263</v>
      </c>
    </row>
    <row r="12" spans="1:23" ht="47.25" x14ac:dyDescent="0.25">
      <c r="A12" s="1425">
        <v>13</v>
      </c>
      <c r="B12" s="1457">
        <v>4</v>
      </c>
      <c r="C12" s="899" t="s">
        <v>472</v>
      </c>
      <c r="D12" s="1453" t="s">
        <v>1307</v>
      </c>
      <c r="E12" s="1458">
        <v>97.5</v>
      </c>
      <c r="F12" s="901" t="s">
        <v>28</v>
      </c>
      <c r="G12" s="901"/>
      <c r="H12" s="1458"/>
      <c r="I12" s="1458"/>
      <c r="J12" s="1458"/>
      <c r="K12" s="1454" t="s">
        <v>339</v>
      </c>
      <c r="L12" s="1455">
        <v>65000</v>
      </c>
      <c r="M12" s="1455">
        <f t="shared" si="1"/>
        <v>6337500</v>
      </c>
      <c r="N12" s="1463">
        <v>60000</v>
      </c>
      <c r="O12" s="1463">
        <v>5850000</v>
      </c>
      <c r="P12" s="1464" t="s">
        <v>470</v>
      </c>
    </row>
    <row r="13" spans="1:23" ht="63" hidden="1" x14ac:dyDescent="0.25">
      <c r="A13" s="1425">
        <f t="shared" si="0"/>
        <v>14</v>
      </c>
      <c r="B13" s="1457">
        <v>4</v>
      </c>
      <c r="C13" s="899" t="s">
        <v>469</v>
      </c>
      <c r="D13" s="1453" t="s">
        <v>1320</v>
      </c>
      <c r="E13" s="1458">
        <v>138.1</v>
      </c>
      <c r="F13" s="901" t="s">
        <v>28</v>
      </c>
      <c r="G13" s="901"/>
      <c r="H13" s="1458"/>
      <c r="I13" s="1458"/>
      <c r="J13" s="1458"/>
      <c r="K13" s="1454" t="s">
        <v>339</v>
      </c>
      <c r="L13" s="1455">
        <v>65000</v>
      </c>
      <c r="M13" s="1455">
        <f t="shared" si="1"/>
        <v>8976500</v>
      </c>
      <c r="N13" s="1463">
        <v>45000</v>
      </c>
      <c r="O13" s="1463">
        <v>6214500</v>
      </c>
      <c r="P13" s="1456" t="s">
        <v>467</v>
      </c>
    </row>
    <row r="14" spans="1:23" ht="47.25" hidden="1" x14ac:dyDescent="0.25">
      <c r="A14" s="1425" t="e">
        <f>#REF!+1</f>
        <v>#REF!</v>
      </c>
      <c r="B14" s="1457">
        <v>4</v>
      </c>
      <c r="C14" s="1020" t="s">
        <v>462</v>
      </c>
      <c r="D14" s="1058" t="s">
        <v>1322</v>
      </c>
      <c r="E14" s="1059">
        <v>229.9</v>
      </c>
      <c r="F14" s="900" t="s">
        <v>1735</v>
      </c>
      <c r="G14" s="1419"/>
      <c r="H14" s="1458"/>
      <c r="I14" s="1458" t="s">
        <v>1731</v>
      </c>
      <c r="J14" s="1465" t="s">
        <v>1692</v>
      </c>
      <c r="K14" s="1060" t="s">
        <v>339</v>
      </c>
      <c r="L14" s="1466">
        <v>49999</v>
      </c>
      <c r="M14" s="1466">
        <f>L14*E14</f>
        <v>11494770.1</v>
      </c>
      <c r="N14" s="1466"/>
      <c r="O14" s="1466"/>
      <c r="P14" s="1464" t="s">
        <v>460</v>
      </c>
    </row>
    <row r="15" spans="1:23" ht="31.5" hidden="1" x14ac:dyDescent="0.25">
      <c r="A15" s="1425">
        <v>15</v>
      </c>
      <c r="B15" s="1457">
        <v>4</v>
      </c>
      <c r="C15" s="1020" t="s">
        <v>1729</v>
      </c>
      <c r="D15" s="1058" t="s">
        <v>1535</v>
      </c>
      <c r="E15" s="1059">
        <v>13.9</v>
      </c>
      <c r="F15" s="900" t="s">
        <v>1735</v>
      </c>
      <c r="G15" s="901"/>
      <c r="H15" s="1458"/>
      <c r="I15" s="1458"/>
      <c r="J15" s="1458"/>
      <c r="K15" s="1060" t="s">
        <v>339</v>
      </c>
      <c r="L15" s="1467">
        <v>89928</v>
      </c>
      <c r="M15" s="1468">
        <v>1250000</v>
      </c>
      <c r="N15" s="1468"/>
      <c r="O15" s="1468"/>
      <c r="P15" s="1464" t="s">
        <v>1728</v>
      </c>
    </row>
    <row r="16" spans="1:23" ht="39.75" hidden="1" customHeight="1" x14ac:dyDescent="0.25">
      <c r="A16" s="1425">
        <v>16</v>
      </c>
      <c r="B16" s="1457">
        <v>4</v>
      </c>
      <c r="C16" s="1020" t="s">
        <v>459</v>
      </c>
      <c r="D16" s="1058" t="s">
        <v>1323</v>
      </c>
      <c r="E16" s="1059">
        <v>52</v>
      </c>
      <c r="F16" s="900" t="s">
        <v>30</v>
      </c>
      <c r="G16" s="900"/>
      <c r="H16" s="1469">
        <v>43007</v>
      </c>
      <c r="I16" s="1020" t="s">
        <v>458</v>
      </c>
      <c r="J16" s="1020" t="s">
        <v>457</v>
      </c>
      <c r="K16" s="1060" t="s">
        <v>339</v>
      </c>
      <c r="L16" s="1470"/>
      <c r="M16" s="1468"/>
      <c r="N16" s="1468"/>
      <c r="O16" s="1468"/>
      <c r="P16" s="1464"/>
    </row>
    <row r="17" spans="1:23" ht="46.5" hidden="1" customHeight="1" x14ac:dyDescent="0.25">
      <c r="A17" s="1425">
        <v>17</v>
      </c>
      <c r="B17" s="1457">
        <v>4</v>
      </c>
      <c r="C17" s="1020" t="s">
        <v>455</v>
      </c>
      <c r="D17" s="1058" t="s">
        <v>1324</v>
      </c>
      <c r="E17" s="1059">
        <v>79.5</v>
      </c>
      <c r="F17" s="900" t="s">
        <v>30</v>
      </c>
      <c r="G17" s="900"/>
      <c r="H17" s="1059"/>
      <c r="I17" s="1135"/>
      <c r="J17" s="1135"/>
      <c r="K17" s="1060" t="s">
        <v>339</v>
      </c>
      <c r="L17" s="1470">
        <v>59000</v>
      </c>
      <c r="M17" s="1468">
        <v>4690500</v>
      </c>
      <c r="N17" s="1468"/>
      <c r="O17" s="1468"/>
      <c r="P17" s="1464"/>
    </row>
    <row r="18" spans="1:23" ht="22.5" hidden="1" customHeight="1" x14ac:dyDescent="0.25">
      <c r="A18" s="1130"/>
      <c r="B18" s="1471"/>
      <c r="C18" s="1133" t="s">
        <v>381</v>
      </c>
      <c r="D18" s="1472"/>
      <c r="E18" s="1134">
        <v>588.6</v>
      </c>
      <c r="F18" s="1134"/>
      <c r="G18" s="1134"/>
      <c r="H18" s="1134"/>
      <c r="I18" s="1134"/>
      <c r="J18" s="1134"/>
      <c r="K18" s="1133"/>
      <c r="L18" s="1466"/>
      <c r="M18" s="1466">
        <v>38800000</v>
      </c>
      <c r="N18" s="1466"/>
      <c r="O18" s="1466"/>
      <c r="P18" s="1473"/>
    </row>
    <row r="19" spans="1:23" hidden="1" x14ac:dyDescent="0.25">
      <c r="A19" s="1425">
        <v>18</v>
      </c>
      <c r="B19" s="1457">
        <v>5</v>
      </c>
      <c r="C19" s="1060" t="s">
        <v>1299</v>
      </c>
      <c r="D19" s="1417" t="s">
        <v>1327</v>
      </c>
      <c r="E19" s="1059">
        <v>290</v>
      </c>
      <c r="F19" s="900" t="s">
        <v>30</v>
      </c>
      <c r="G19" s="900"/>
      <c r="H19" s="1059"/>
      <c r="I19" s="1059" t="s">
        <v>1532</v>
      </c>
      <c r="J19" s="1059" t="s">
        <v>1533</v>
      </c>
      <c r="K19" s="1060" t="s">
        <v>1300</v>
      </c>
      <c r="L19" s="1468">
        <v>60000</v>
      </c>
      <c r="M19" s="1468">
        <f>L19*E19</f>
        <v>17400000</v>
      </c>
      <c r="N19" s="1468"/>
      <c r="O19" s="1468"/>
      <c r="P19" s="1474"/>
    </row>
    <row r="20" spans="1:23" hidden="1" x14ac:dyDescent="0.25">
      <c r="A20" s="1425">
        <v>19</v>
      </c>
      <c r="B20" s="1457">
        <v>5</v>
      </c>
      <c r="C20" s="1060" t="s">
        <v>452</v>
      </c>
      <c r="D20" s="1417" t="s">
        <v>1325</v>
      </c>
      <c r="E20" s="1059">
        <v>60.4</v>
      </c>
      <c r="F20" s="900" t="s">
        <v>30</v>
      </c>
      <c r="G20" s="900"/>
      <c r="H20" s="1475">
        <v>43006</v>
      </c>
      <c r="I20" s="1060" t="s">
        <v>451</v>
      </c>
      <c r="J20" s="1060" t="s">
        <v>450</v>
      </c>
      <c r="K20" s="1060" t="s">
        <v>339</v>
      </c>
      <c r="L20" s="1468"/>
      <c r="M20" s="1468"/>
      <c r="N20" s="1468"/>
      <c r="O20" s="1468"/>
      <c r="P20" s="1474"/>
    </row>
    <row r="21" spans="1:23" hidden="1" x14ac:dyDescent="0.25">
      <c r="A21" s="1425">
        <v>20</v>
      </c>
      <c r="B21" s="1457">
        <v>5</v>
      </c>
      <c r="C21" s="1060" t="s">
        <v>449</v>
      </c>
      <c r="D21" s="1417" t="s">
        <v>1326</v>
      </c>
      <c r="E21" s="1059">
        <v>56.6</v>
      </c>
      <c r="F21" s="900" t="s">
        <v>30</v>
      </c>
      <c r="G21" s="900"/>
      <c r="H21" s="1476">
        <v>43040</v>
      </c>
      <c r="I21" s="1135" t="s">
        <v>49</v>
      </c>
      <c r="J21" s="1135" t="s">
        <v>448</v>
      </c>
      <c r="K21" s="1060" t="s">
        <v>339</v>
      </c>
      <c r="L21" s="1468"/>
      <c r="M21" s="1468"/>
      <c r="N21" s="1468"/>
      <c r="O21" s="1468"/>
      <c r="P21" s="1474"/>
    </row>
    <row r="22" spans="1:23" ht="47.25" x14ac:dyDescent="0.25">
      <c r="A22" s="1425">
        <v>21</v>
      </c>
      <c r="B22" s="1457">
        <v>5</v>
      </c>
      <c r="C22" s="1454" t="s">
        <v>447</v>
      </c>
      <c r="D22" s="1477" t="s">
        <v>1328</v>
      </c>
      <c r="E22" s="1478">
        <v>115.4</v>
      </c>
      <c r="F22" s="901" t="s">
        <v>28</v>
      </c>
      <c r="G22" s="901"/>
      <c r="H22" s="1478"/>
      <c r="I22" s="1478"/>
      <c r="J22" s="1465" t="s">
        <v>1692</v>
      </c>
      <c r="K22" s="1454" t="s">
        <v>339</v>
      </c>
      <c r="L22" s="1466">
        <v>65000</v>
      </c>
      <c r="M22" s="1466">
        <f>L22*E22</f>
        <v>7501000</v>
      </c>
      <c r="N22" s="1466">
        <v>45000</v>
      </c>
      <c r="O22" s="1466">
        <v>5193000</v>
      </c>
      <c r="P22" s="1474"/>
    </row>
    <row r="23" spans="1:23" ht="50.25" customHeight="1" x14ac:dyDescent="0.25">
      <c r="A23" s="1425">
        <v>22</v>
      </c>
      <c r="B23" s="1457">
        <v>6</v>
      </c>
      <c r="C23" s="899" t="s">
        <v>446</v>
      </c>
      <c r="D23" s="1453" t="s">
        <v>1329</v>
      </c>
      <c r="E23" s="1458">
        <v>130.9</v>
      </c>
      <c r="F23" s="901" t="s">
        <v>28</v>
      </c>
      <c r="G23" s="901"/>
      <c r="H23" s="1458"/>
      <c r="I23" s="1458"/>
      <c r="J23" s="1458"/>
      <c r="K23" s="1454" t="s">
        <v>339</v>
      </c>
      <c r="L23" s="1455">
        <v>65000</v>
      </c>
      <c r="M23" s="1455">
        <f>E23*L23</f>
        <v>8508500</v>
      </c>
      <c r="N23" s="1463"/>
      <c r="O23" s="1463"/>
      <c r="P23" s="1464"/>
    </row>
    <row r="24" spans="1:23" ht="42" customHeight="1" x14ac:dyDescent="0.25">
      <c r="A24" s="1425" t="e">
        <f>#REF!+1</f>
        <v>#REF!</v>
      </c>
      <c r="B24" s="1457">
        <v>9</v>
      </c>
      <c r="C24" s="899" t="s">
        <v>441</v>
      </c>
      <c r="D24" s="1453" t="s">
        <v>1331</v>
      </c>
      <c r="E24" s="1458">
        <v>170.9</v>
      </c>
      <c r="F24" s="901" t="s">
        <v>28</v>
      </c>
      <c r="G24" s="901"/>
      <c r="H24" s="1458"/>
      <c r="I24" s="1458"/>
      <c r="J24" s="1458"/>
      <c r="K24" s="899" t="s">
        <v>339</v>
      </c>
      <c r="L24" s="1455">
        <v>60000</v>
      </c>
      <c r="M24" s="1455">
        <f t="shared" ref="M24:M26" si="2">E24*L24</f>
        <v>10254000</v>
      </c>
      <c r="N24" s="1463">
        <v>60000</v>
      </c>
      <c r="O24" s="1463">
        <v>10254000</v>
      </c>
      <c r="P24" s="1464" t="s">
        <v>391</v>
      </c>
    </row>
    <row r="25" spans="1:23" ht="54" hidden="1" customHeight="1" x14ac:dyDescent="0.25">
      <c r="A25" s="1425">
        <v>25</v>
      </c>
      <c r="B25" s="1479">
        <v>9</v>
      </c>
      <c r="C25" s="1090" t="s">
        <v>442</v>
      </c>
      <c r="D25" s="1024" t="s">
        <v>1346</v>
      </c>
      <c r="E25" s="1470">
        <v>133.9</v>
      </c>
      <c r="F25" s="901" t="s">
        <v>28</v>
      </c>
      <c r="G25" s="901"/>
      <c r="H25" s="1470"/>
      <c r="I25" s="1470"/>
      <c r="J25" s="1470"/>
      <c r="K25" s="1090" t="s">
        <v>339</v>
      </c>
      <c r="L25" s="1467">
        <v>65000</v>
      </c>
      <c r="M25" s="1455">
        <f t="shared" si="2"/>
        <v>8703500</v>
      </c>
      <c r="N25" s="1468">
        <v>45000</v>
      </c>
      <c r="O25" s="1468">
        <v>5193000</v>
      </c>
      <c r="P25" s="1480"/>
    </row>
    <row r="26" spans="1:23" ht="94.5" hidden="1" customHeight="1" x14ac:dyDescent="0.25">
      <c r="A26" s="1425">
        <v>33</v>
      </c>
      <c r="B26" s="1457">
        <v>17</v>
      </c>
      <c r="C26" s="899" t="s">
        <v>1515</v>
      </c>
      <c r="D26" s="1453" t="s">
        <v>1356</v>
      </c>
      <c r="E26" s="1458">
        <v>811.6</v>
      </c>
      <c r="F26" s="901" t="s">
        <v>28</v>
      </c>
      <c r="G26" s="901"/>
      <c r="H26" s="1458"/>
      <c r="I26" s="1458"/>
      <c r="J26" s="1458"/>
      <c r="K26" s="1454" t="s">
        <v>339</v>
      </c>
      <c r="L26" s="1455">
        <v>45000</v>
      </c>
      <c r="M26" s="1455">
        <f t="shared" si="2"/>
        <v>36522000</v>
      </c>
      <c r="N26" s="1463">
        <v>60000</v>
      </c>
      <c r="O26" s="1463">
        <v>48696000</v>
      </c>
      <c r="P26" s="1456" t="s">
        <v>426</v>
      </c>
    </row>
    <row r="27" spans="1:23" ht="54" hidden="1" customHeight="1" x14ac:dyDescent="0.25">
      <c r="A27" s="1425">
        <v>34</v>
      </c>
      <c r="B27" s="1457">
        <v>17</v>
      </c>
      <c r="C27" s="899" t="s">
        <v>424</v>
      </c>
      <c r="D27" s="1453"/>
      <c r="E27" s="1458">
        <v>170.5</v>
      </c>
      <c r="F27" s="901" t="s">
        <v>28</v>
      </c>
      <c r="G27" s="901"/>
      <c r="H27" s="1458"/>
      <c r="I27" s="1458"/>
      <c r="J27" s="1458"/>
      <c r="K27" s="1481" t="s">
        <v>424</v>
      </c>
      <c r="L27" s="1455">
        <v>30000</v>
      </c>
      <c r="M27" s="1455">
        <f>E27*L27</f>
        <v>5115000</v>
      </c>
      <c r="N27" s="1463"/>
      <c r="O27" s="1463"/>
      <c r="P27" s="1456" t="s">
        <v>422</v>
      </c>
    </row>
    <row r="28" spans="1:23" x14ac:dyDescent="0.25">
      <c r="A28" s="1425"/>
      <c r="B28" s="1482"/>
      <c r="C28" s="1483"/>
      <c r="D28" s="1484"/>
      <c r="E28" s="1485"/>
      <c r="F28" s="1485"/>
      <c r="G28" s="1485"/>
      <c r="H28" s="1485"/>
      <c r="I28" s="1485"/>
      <c r="J28" s="1485"/>
      <c r="K28" s="1486"/>
      <c r="L28" s="1487"/>
      <c r="M28" s="1488"/>
      <c r="N28" s="1488"/>
      <c r="O28" s="1488"/>
      <c r="P28" s="1136"/>
    </row>
    <row r="29" spans="1:23" s="199" customFormat="1" x14ac:dyDescent="0.25">
      <c r="A29" s="1489"/>
      <c r="B29" s="1490"/>
      <c r="C29" s="1489" t="s">
        <v>1516</v>
      </c>
      <c r="D29" s="1489"/>
      <c r="E29" s="1489"/>
      <c r="F29" s="1489"/>
      <c r="G29" s="1489"/>
      <c r="H29" s="1489"/>
      <c r="I29" s="1489"/>
      <c r="J29" s="1489"/>
      <c r="K29" s="1490"/>
      <c r="L29" s="1489"/>
      <c r="M29" s="1489"/>
      <c r="N29" s="1489"/>
      <c r="O29" s="1489"/>
      <c r="P29" s="1489"/>
      <c r="Q29" s="1499"/>
      <c r="R29" s="1499"/>
      <c r="S29" s="1499"/>
      <c r="T29" s="1499"/>
      <c r="U29" s="1499"/>
      <c r="V29" s="1499"/>
      <c r="W29" s="1499"/>
    </row>
    <row r="30" spans="1:23" s="765" customFormat="1" ht="47.25" x14ac:dyDescent="0.25">
      <c r="A30" s="1635">
        <f>A27+1</f>
        <v>35</v>
      </c>
      <c r="B30" s="1491">
        <v>2</v>
      </c>
      <c r="C30" s="902" t="s">
        <v>419</v>
      </c>
      <c r="D30" s="903" t="s">
        <v>1337</v>
      </c>
      <c r="E30" s="904">
        <v>154.6</v>
      </c>
      <c r="F30" s="901" t="s">
        <v>28</v>
      </c>
      <c r="G30" s="901"/>
      <c r="H30" s="904"/>
      <c r="I30" s="904"/>
      <c r="J30" s="904"/>
      <c r="K30" s="905" t="s">
        <v>339</v>
      </c>
      <c r="L30" s="906">
        <v>65000</v>
      </c>
      <c r="M30" s="906">
        <f>E30*L30</f>
        <v>10049000</v>
      </c>
      <c r="N30" s="906"/>
      <c r="O30" s="906"/>
      <c r="P30" s="907" t="s">
        <v>417</v>
      </c>
      <c r="Q30" s="1499"/>
      <c r="R30" s="1499"/>
      <c r="S30" s="1499"/>
      <c r="T30" s="1499"/>
      <c r="U30" s="1499"/>
      <c r="V30" s="1499"/>
      <c r="W30" s="1499"/>
    </row>
    <row r="31" spans="1:23" s="766" customFormat="1" ht="48" customHeight="1" x14ac:dyDescent="0.25">
      <c r="A31" s="1635"/>
      <c r="B31" s="1492">
        <v>3</v>
      </c>
      <c r="C31" s="902" t="s">
        <v>416</v>
      </c>
      <c r="D31" s="903" t="s">
        <v>1338</v>
      </c>
      <c r="E31" s="904">
        <v>140</v>
      </c>
      <c r="F31" s="901" t="s">
        <v>28</v>
      </c>
      <c r="G31" s="901"/>
      <c r="H31" s="904"/>
      <c r="I31" s="904"/>
      <c r="J31" s="904"/>
      <c r="K31" s="905" t="s">
        <v>339</v>
      </c>
      <c r="L31" s="906">
        <v>65000</v>
      </c>
      <c r="M31" s="906">
        <f>E31*L31</f>
        <v>9100000</v>
      </c>
      <c r="N31" s="906"/>
      <c r="O31" s="906"/>
      <c r="P31" s="908" t="s">
        <v>415</v>
      </c>
      <c r="Q31" s="1026"/>
      <c r="R31" s="1026"/>
      <c r="S31" s="1026"/>
      <c r="T31" s="1026"/>
      <c r="U31" s="1026"/>
      <c r="V31" s="1026"/>
      <c r="W31" s="1026"/>
    </row>
    <row r="32" spans="1:23" s="766" customFormat="1" ht="48" customHeight="1" x14ac:dyDescent="0.25">
      <c r="A32" s="1635"/>
      <c r="B32" s="1492">
        <v>3</v>
      </c>
      <c r="C32" s="902" t="s">
        <v>414</v>
      </c>
      <c r="D32" s="903" t="s">
        <v>1338</v>
      </c>
      <c r="E32" s="904">
        <v>112.1</v>
      </c>
      <c r="F32" s="901" t="s">
        <v>28</v>
      </c>
      <c r="G32" s="901"/>
      <c r="H32" s="904"/>
      <c r="I32" s="904"/>
      <c r="J32" s="904"/>
      <c r="K32" s="905" t="s">
        <v>339</v>
      </c>
      <c r="L32" s="906">
        <v>65000</v>
      </c>
      <c r="M32" s="906">
        <f t="shared" ref="M32" si="3">E32*L32</f>
        <v>7286500</v>
      </c>
      <c r="N32" s="906"/>
      <c r="O32" s="906"/>
      <c r="P32" s="908" t="s">
        <v>411</v>
      </c>
      <c r="Q32" s="1026"/>
      <c r="R32" s="1026"/>
      <c r="S32" s="1026"/>
      <c r="T32" s="1026"/>
      <c r="U32" s="1026"/>
      <c r="V32" s="1026"/>
      <c r="W32" s="1026"/>
    </row>
    <row r="33" spans="1:23" s="766" customFormat="1" ht="50.25" customHeight="1" x14ac:dyDescent="0.25">
      <c r="A33" s="1635"/>
      <c r="B33" s="1492">
        <v>3</v>
      </c>
      <c r="C33" s="902" t="s">
        <v>410</v>
      </c>
      <c r="D33" s="903" t="s">
        <v>1339</v>
      </c>
      <c r="E33" s="904">
        <v>169.3</v>
      </c>
      <c r="F33" s="901" t="s">
        <v>28</v>
      </c>
      <c r="G33" s="901"/>
      <c r="H33" s="904"/>
      <c r="I33" s="904"/>
      <c r="J33" s="904"/>
      <c r="K33" s="905" t="s">
        <v>339</v>
      </c>
      <c r="L33" s="906">
        <v>60000</v>
      </c>
      <c r="M33" s="906">
        <f t="shared" ref="M33:M38" si="4">E33*L33</f>
        <v>10158000</v>
      </c>
      <c r="N33" s="906"/>
      <c r="O33" s="906"/>
      <c r="P33" s="908" t="s">
        <v>409</v>
      </c>
      <c r="Q33" s="1026"/>
      <c r="R33" s="1026"/>
      <c r="S33" s="1026"/>
      <c r="T33" s="1026"/>
      <c r="U33" s="1026"/>
      <c r="V33" s="1026"/>
      <c r="W33" s="1026"/>
    </row>
    <row r="34" spans="1:23" s="766" customFormat="1" ht="47.25" customHeight="1" x14ac:dyDescent="0.25">
      <c r="A34" s="1635"/>
      <c r="B34" s="1492">
        <v>3</v>
      </c>
      <c r="C34" s="902" t="s">
        <v>408</v>
      </c>
      <c r="D34" s="903" t="s">
        <v>1340</v>
      </c>
      <c r="E34" s="904">
        <v>147.80000000000001</v>
      </c>
      <c r="F34" s="901" t="s">
        <v>28</v>
      </c>
      <c r="G34" s="901"/>
      <c r="H34" s="904"/>
      <c r="I34" s="904"/>
      <c r="J34" s="904"/>
      <c r="K34" s="905" t="s">
        <v>339</v>
      </c>
      <c r="L34" s="906">
        <v>60000</v>
      </c>
      <c r="M34" s="906">
        <f t="shared" si="4"/>
        <v>8868000</v>
      </c>
      <c r="N34" s="906"/>
      <c r="O34" s="906"/>
      <c r="P34" s="908" t="s">
        <v>407</v>
      </c>
      <c r="Q34" s="1026"/>
      <c r="R34" s="1026"/>
      <c r="S34" s="1026"/>
      <c r="T34" s="1026"/>
      <c r="U34" s="1026"/>
      <c r="V34" s="1026"/>
      <c r="W34" s="1026"/>
    </row>
    <row r="35" spans="1:23" s="766" customFormat="1" ht="63" x14ac:dyDescent="0.25">
      <c r="A35" s="1635"/>
      <c r="B35" s="1492">
        <v>4</v>
      </c>
      <c r="C35" s="902" t="s">
        <v>403</v>
      </c>
      <c r="D35" s="903" t="s">
        <v>1308</v>
      </c>
      <c r="E35" s="904">
        <v>131.69999999999999</v>
      </c>
      <c r="F35" s="901" t="s">
        <v>28</v>
      </c>
      <c r="G35" s="901"/>
      <c r="H35" s="904"/>
      <c r="I35" s="904"/>
      <c r="J35" s="904"/>
      <c r="K35" s="905" t="s">
        <v>339</v>
      </c>
      <c r="L35" s="906">
        <v>65000</v>
      </c>
      <c r="M35" s="906">
        <f t="shared" si="4"/>
        <v>8560500</v>
      </c>
      <c r="N35" s="909"/>
      <c r="O35" s="909"/>
      <c r="P35" s="907" t="s">
        <v>401</v>
      </c>
      <c r="Q35" s="1026"/>
      <c r="R35" s="1026"/>
      <c r="S35" s="1026"/>
      <c r="T35" s="1026"/>
      <c r="U35" s="1026"/>
      <c r="V35" s="1026"/>
      <c r="W35" s="1026"/>
    </row>
    <row r="36" spans="1:23" s="766" customFormat="1" ht="31.5" x14ac:dyDescent="0.25">
      <c r="A36" s="1635"/>
      <c r="B36" s="1492">
        <v>5</v>
      </c>
      <c r="C36" s="905" t="s">
        <v>400</v>
      </c>
      <c r="D36" s="910" t="s">
        <v>1342</v>
      </c>
      <c r="E36" s="904">
        <v>160.4</v>
      </c>
      <c r="F36" s="901" t="s">
        <v>28</v>
      </c>
      <c r="G36" s="901"/>
      <c r="H36" s="904"/>
      <c r="I36" s="904"/>
      <c r="J36" s="904"/>
      <c r="K36" s="905" t="s">
        <v>339</v>
      </c>
      <c r="L36" s="906">
        <v>60000</v>
      </c>
      <c r="M36" s="906">
        <f t="shared" si="4"/>
        <v>9624000</v>
      </c>
      <c r="N36" s="909"/>
      <c r="O36" s="909"/>
      <c r="P36" s="907" t="s">
        <v>397</v>
      </c>
      <c r="Q36" s="1026"/>
      <c r="R36" s="1026"/>
      <c r="S36" s="1026"/>
      <c r="T36" s="1026"/>
      <c r="U36" s="1026"/>
      <c r="V36" s="1026"/>
      <c r="W36" s="1026"/>
    </row>
    <row r="37" spans="1:23" s="766" customFormat="1" ht="31.5" x14ac:dyDescent="0.25">
      <c r="A37" s="1635"/>
      <c r="B37" s="1492">
        <v>7</v>
      </c>
      <c r="C37" s="902" t="s">
        <v>390</v>
      </c>
      <c r="D37" s="903" t="s">
        <v>1336</v>
      </c>
      <c r="E37" s="904">
        <v>157.6</v>
      </c>
      <c r="F37" s="901" t="s">
        <v>28</v>
      </c>
      <c r="G37" s="901"/>
      <c r="H37" s="904"/>
      <c r="I37" s="904"/>
      <c r="J37" s="904"/>
      <c r="K37" s="905" t="s">
        <v>339</v>
      </c>
      <c r="L37" s="906">
        <v>60000</v>
      </c>
      <c r="M37" s="906">
        <f t="shared" si="4"/>
        <v>9456000</v>
      </c>
      <c r="N37" s="909"/>
      <c r="O37" s="909"/>
      <c r="P37" s="907" t="s">
        <v>388</v>
      </c>
      <c r="Q37" s="1026"/>
      <c r="R37" s="1026"/>
      <c r="S37" s="1026"/>
      <c r="T37" s="1026"/>
      <c r="U37" s="1026"/>
      <c r="V37" s="1026"/>
      <c r="W37" s="1026"/>
    </row>
    <row r="38" spans="1:23" s="766" customFormat="1" ht="47.25" x14ac:dyDescent="0.25">
      <c r="A38" s="1635"/>
      <c r="B38" s="1492">
        <v>7</v>
      </c>
      <c r="C38" s="902" t="s">
        <v>387</v>
      </c>
      <c r="D38" s="903" t="s">
        <v>1345</v>
      </c>
      <c r="E38" s="904">
        <v>145.80000000000001</v>
      </c>
      <c r="F38" s="901" t="s">
        <v>28</v>
      </c>
      <c r="G38" s="901"/>
      <c r="H38" s="904"/>
      <c r="I38" s="904"/>
      <c r="J38" s="904"/>
      <c r="K38" s="905" t="s">
        <v>339</v>
      </c>
      <c r="L38" s="906">
        <v>60000</v>
      </c>
      <c r="M38" s="906">
        <f t="shared" si="4"/>
        <v>8748000</v>
      </c>
      <c r="N38" s="909"/>
      <c r="O38" s="909"/>
      <c r="P38" s="907" t="s">
        <v>382</v>
      </c>
      <c r="Q38" s="1026"/>
      <c r="R38" s="1026"/>
      <c r="S38" s="1026"/>
      <c r="T38" s="1026"/>
      <c r="U38" s="1026"/>
      <c r="V38" s="1026"/>
      <c r="W38" s="1026"/>
    </row>
  </sheetData>
  <autoFilter ref="B4:P38"/>
  <mergeCells count="19">
    <mergeCell ref="A1:E1"/>
    <mergeCell ref="A4:A5"/>
    <mergeCell ref="B4:B5"/>
    <mergeCell ref="C4:C5"/>
    <mergeCell ref="D4:D5"/>
    <mergeCell ref="E4:E5"/>
    <mergeCell ref="A2:P2"/>
    <mergeCell ref="A3:P3"/>
    <mergeCell ref="M4:M5"/>
    <mergeCell ref="P4:P5"/>
    <mergeCell ref="K4:K5"/>
    <mergeCell ref="L4:L5"/>
    <mergeCell ref="N4:N5"/>
    <mergeCell ref="O4:O5"/>
    <mergeCell ref="A30:A38"/>
    <mergeCell ref="H4:H5"/>
    <mergeCell ref="I4:I5"/>
    <mergeCell ref="J4:J5"/>
    <mergeCell ref="F4:F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5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2"/>
  <sheetViews>
    <sheetView zoomScale="60" zoomScaleNormal="60" zoomScaleSheetLayoutView="70" zoomScalePageLayoutView="70" workbookViewId="0">
      <selection activeCell="B3" sqref="B3:B4"/>
    </sheetView>
  </sheetViews>
  <sheetFormatPr defaultRowHeight="15.75" x14ac:dyDescent="0.25"/>
  <cols>
    <col min="1" max="1" width="9.140625" style="140"/>
    <col min="2" max="2" width="26.140625" style="199" customWidth="1"/>
    <col min="3" max="3" width="14.7109375" style="140" customWidth="1"/>
    <col min="4" max="4" width="3.85546875" style="140" customWidth="1"/>
    <col min="5" max="5" width="14.5703125" style="261" customWidth="1"/>
    <col min="6" max="8" width="20.85546875" style="261" hidden="1" customWidth="1"/>
    <col min="9" max="9" width="20.85546875" style="262" customWidth="1"/>
    <col min="10" max="10" width="20.85546875" style="263" hidden="1" customWidth="1"/>
    <col min="11" max="12" width="20.85546875" style="264" hidden="1" customWidth="1"/>
    <col min="13" max="13" width="20.85546875" style="140" customWidth="1"/>
    <col min="14" max="14" width="28.5703125" style="140" customWidth="1"/>
    <col min="15" max="15" width="11.140625" style="1025" hidden="1" customWidth="1"/>
    <col min="16" max="16" width="12.28515625" style="1026" hidden="1" customWidth="1"/>
    <col min="17" max="17" width="24.5703125" style="1062" customWidth="1"/>
    <col min="18" max="18" width="25.85546875" style="1062" customWidth="1"/>
    <col min="19" max="19" width="14.42578125" style="140" customWidth="1"/>
    <col min="20" max="258" width="9.140625" style="140"/>
    <col min="259" max="260" width="22.28515625" style="140" customWidth="1"/>
    <col min="261" max="261" width="3.85546875" style="140" customWidth="1"/>
    <col min="262" max="262" width="16.42578125" style="140" customWidth="1"/>
    <col min="263" max="263" width="12.85546875" style="140" customWidth="1"/>
    <col min="264" max="266" width="0" style="140" hidden="1" customWidth="1"/>
    <col min="267" max="267" width="18.5703125" style="140" customWidth="1"/>
    <col min="268" max="268" width="20.5703125" style="140" customWidth="1"/>
    <col min="269" max="270" width="0" style="140" hidden="1" customWidth="1"/>
    <col min="271" max="271" width="26.140625" style="140" customWidth="1"/>
    <col min="272" max="272" width="15.5703125" style="140" customWidth="1"/>
    <col min="273" max="273" width="19.42578125" style="140" customWidth="1"/>
    <col min="274" max="514" width="9.140625" style="140"/>
    <col min="515" max="516" width="22.28515625" style="140" customWidth="1"/>
    <col min="517" max="517" width="3.85546875" style="140" customWidth="1"/>
    <col min="518" max="518" width="16.42578125" style="140" customWidth="1"/>
    <col min="519" max="519" width="12.85546875" style="140" customWidth="1"/>
    <col min="520" max="522" width="0" style="140" hidden="1" customWidth="1"/>
    <col min="523" max="523" width="18.5703125" style="140" customWidth="1"/>
    <col min="524" max="524" width="20.5703125" style="140" customWidth="1"/>
    <col min="525" max="526" width="0" style="140" hidden="1" customWidth="1"/>
    <col min="527" max="527" width="26.140625" style="140" customWidth="1"/>
    <col min="528" max="528" width="15.5703125" style="140" customWidth="1"/>
    <col min="529" max="529" width="19.42578125" style="140" customWidth="1"/>
    <col min="530" max="770" width="9.140625" style="140"/>
    <col min="771" max="772" width="22.28515625" style="140" customWidth="1"/>
    <col min="773" max="773" width="3.85546875" style="140" customWidth="1"/>
    <col min="774" max="774" width="16.42578125" style="140" customWidth="1"/>
    <col min="775" max="775" width="12.85546875" style="140" customWidth="1"/>
    <col min="776" max="778" width="0" style="140" hidden="1" customWidth="1"/>
    <col min="779" max="779" width="18.5703125" style="140" customWidth="1"/>
    <col min="780" max="780" width="20.5703125" style="140" customWidth="1"/>
    <col min="781" max="782" width="0" style="140" hidden="1" customWidth="1"/>
    <col min="783" max="783" width="26.140625" style="140" customWidth="1"/>
    <col min="784" max="784" width="15.5703125" style="140" customWidth="1"/>
    <col min="785" max="785" width="19.42578125" style="140" customWidth="1"/>
    <col min="786" max="1026" width="9.140625" style="140"/>
    <col min="1027" max="1028" width="22.28515625" style="140" customWidth="1"/>
    <col min="1029" max="1029" width="3.85546875" style="140" customWidth="1"/>
    <col min="1030" max="1030" width="16.42578125" style="140" customWidth="1"/>
    <col min="1031" max="1031" width="12.85546875" style="140" customWidth="1"/>
    <col min="1032" max="1034" width="0" style="140" hidden="1" customWidth="1"/>
    <col min="1035" max="1035" width="18.5703125" style="140" customWidth="1"/>
    <col min="1036" max="1036" width="20.5703125" style="140" customWidth="1"/>
    <col min="1037" max="1038" width="0" style="140" hidden="1" customWidth="1"/>
    <col min="1039" max="1039" width="26.140625" style="140" customWidth="1"/>
    <col min="1040" max="1040" width="15.5703125" style="140" customWidth="1"/>
    <col min="1041" max="1041" width="19.42578125" style="140" customWidth="1"/>
    <col min="1042" max="1282" width="9.140625" style="140"/>
    <col min="1283" max="1284" width="22.28515625" style="140" customWidth="1"/>
    <col min="1285" max="1285" width="3.85546875" style="140" customWidth="1"/>
    <col min="1286" max="1286" width="16.42578125" style="140" customWidth="1"/>
    <col min="1287" max="1287" width="12.85546875" style="140" customWidth="1"/>
    <col min="1288" max="1290" width="0" style="140" hidden="1" customWidth="1"/>
    <col min="1291" max="1291" width="18.5703125" style="140" customWidth="1"/>
    <col min="1292" max="1292" width="20.5703125" style="140" customWidth="1"/>
    <col min="1293" max="1294" width="0" style="140" hidden="1" customWidth="1"/>
    <col min="1295" max="1295" width="26.140625" style="140" customWidth="1"/>
    <col min="1296" max="1296" width="15.5703125" style="140" customWidth="1"/>
    <col min="1297" max="1297" width="19.42578125" style="140" customWidth="1"/>
    <col min="1298" max="1538" width="9.140625" style="140"/>
    <col min="1539" max="1540" width="22.28515625" style="140" customWidth="1"/>
    <col min="1541" max="1541" width="3.85546875" style="140" customWidth="1"/>
    <col min="1542" max="1542" width="16.42578125" style="140" customWidth="1"/>
    <col min="1543" max="1543" width="12.85546875" style="140" customWidth="1"/>
    <col min="1544" max="1546" width="0" style="140" hidden="1" customWidth="1"/>
    <col min="1547" max="1547" width="18.5703125" style="140" customWidth="1"/>
    <col min="1548" max="1548" width="20.5703125" style="140" customWidth="1"/>
    <col min="1549" max="1550" width="0" style="140" hidden="1" customWidth="1"/>
    <col min="1551" max="1551" width="26.140625" style="140" customWidth="1"/>
    <col min="1552" max="1552" width="15.5703125" style="140" customWidth="1"/>
    <col min="1553" max="1553" width="19.42578125" style="140" customWidth="1"/>
    <col min="1554" max="1794" width="9.140625" style="140"/>
    <col min="1795" max="1796" width="22.28515625" style="140" customWidth="1"/>
    <col min="1797" max="1797" width="3.85546875" style="140" customWidth="1"/>
    <col min="1798" max="1798" width="16.42578125" style="140" customWidth="1"/>
    <col min="1799" max="1799" width="12.85546875" style="140" customWidth="1"/>
    <col min="1800" max="1802" width="0" style="140" hidden="1" customWidth="1"/>
    <col min="1803" max="1803" width="18.5703125" style="140" customWidth="1"/>
    <col min="1804" max="1804" width="20.5703125" style="140" customWidth="1"/>
    <col min="1805" max="1806" width="0" style="140" hidden="1" customWidth="1"/>
    <col min="1807" max="1807" width="26.140625" style="140" customWidth="1"/>
    <col min="1808" max="1808" width="15.5703125" style="140" customWidth="1"/>
    <col min="1809" max="1809" width="19.42578125" style="140" customWidth="1"/>
    <col min="1810" max="2050" width="9.140625" style="140"/>
    <col min="2051" max="2052" width="22.28515625" style="140" customWidth="1"/>
    <col min="2053" max="2053" width="3.85546875" style="140" customWidth="1"/>
    <col min="2054" max="2054" width="16.42578125" style="140" customWidth="1"/>
    <col min="2055" max="2055" width="12.85546875" style="140" customWidth="1"/>
    <col min="2056" max="2058" width="0" style="140" hidden="1" customWidth="1"/>
    <col min="2059" max="2059" width="18.5703125" style="140" customWidth="1"/>
    <col min="2060" max="2060" width="20.5703125" style="140" customWidth="1"/>
    <col min="2061" max="2062" width="0" style="140" hidden="1" customWidth="1"/>
    <col min="2063" max="2063" width="26.140625" style="140" customWidth="1"/>
    <col min="2064" max="2064" width="15.5703125" style="140" customWidth="1"/>
    <col min="2065" max="2065" width="19.42578125" style="140" customWidth="1"/>
    <col min="2066" max="2306" width="9.140625" style="140"/>
    <col min="2307" max="2308" width="22.28515625" style="140" customWidth="1"/>
    <col min="2309" max="2309" width="3.85546875" style="140" customWidth="1"/>
    <col min="2310" max="2310" width="16.42578125" style="140" customWidth="1"/>
    <col min="2311" max="2311" width="12.85546875" style="140" customWidth="1"/>
    <col min="2312" max="2314" width="0" style="140" hidden="1" customWidth="1"/>
    <col min="2315" max="2315" width="18.5703125" style="140" customWidth="1"/>
    <col min="2316" max="2316" width="20.5703125" style="140" customWidth="1"/>
    <col min="2317" max="2318" width="0" style="140" hidden="1" customWidth="1"/>
    <col min="2319" max="2319" width="26.140625" style="140" customWidth="1"/>
    <col min="2320" max="2320" width="15.5703125" style="140" customWidth="1"/>
    <col min="2321" max="2321" width="19.42578125" style="140" customWidth="1"/>
    <col min="2322" max="2562" width="9.140625" style="140"/>
    <col min="2563" max="2564" width="22.28515625" style="140" customWidth="1"/>
    <col min="2565" max="2565" width="3.85546875" style="140" customWidth="1"/>
    <col min="2566" max="2566" width="16.42578125" style="140" customWidth="1"/>
    <col min="2567" max="2567" width="12.85546875" style="140" customWidth="1"/>
    <col min="2568" max="2570" width="0" style="140" hidden="1" customWidth="1"/>
    <col min="2571" max="2571" width="18.5703125" style="140" customWidth="1"/>
    <col min="2572" max="2572" width="20.5703125" style="140" customWidth="1"/>
    <col min="2573" max="2574" width="0" style="140" hidden="1" customWidth="1"/>
    <col min="2575" max="2575" width="26.140625" style="140" customWidth="1"/>
    <col min="2576" max="2576" width="15.5703125" style="140" customWidth="1"/>
    <col min="2577" max="2577" width="19.42578125" style="140" customWidth="1"/>
    <col min="2578" max="2818" width="9.140625" style="140"/>
    <col min="2819" max="2820" width="22.28515625" style="140" customWidth="1"/>
    <col min="2821" max="2821" width="3.85546875" style="140" customWidth="1"/>
    <col min="2822" max="2822" width="16.42578125" style="140" customWidth="1"/>
    <col min="2823" max="2823" width="12.85546875" style="140" customWidth="1"/>
    <col min="2824" max="2826" width="0" style="140" hidden="1" customWidth="1"/>
    <col min="2827" max="2827" width="18.5703125" style="140" customWidth="1"/>
    <col min="2828" max="2828" width="20.5703125" style="140" customWidth="1"/>
    <col min="2829" max="2830" width="0" style="140" hidden="1" customWidth="1"/>
    <col min="2831" max="2831" width="26.140625" style="140" customWidth="1"/>
    <col min="2832" max="2832" width="15.5703125" style="140" customWidth="1"/>
    <col min="2833" max="2833" width="19.42578125" style="140" customWidth="1"/>
    <col min="2834" max="3074" width="9.140625" style="140"/>
    <col min="3075" max="3076" width="22.28515625" style="140" customWidth="1"/>
    <col min="3077" max="3077" width="3.85546875" style="140" customWidth="1"/>
    <col min="3078" max="3078" width="16.42578125" style="140" customWidth="1"/>
    <col min="3079" max="3079" width="12.85546875" style="140" customWidth="1"/>
    <col min="3080" max="3082" width="0" style="140" hidden="1" customWidth="1"/>
    <col min="3083" max="3083" width="18.5703125" style="140" customWidth="1"/>
    <col min="3084" max="3084" width="20.5703125" style="140" customWidth="1"/>
    <col min="3085" max="3086" width="0" style="140" hidden="1" customWidth="1"/>
    <col min="3087" max="3087" width="26.140625" style="140" customWidth="1"/>
    <col min="3088" max="3088" width="15.5703125" style="140" customWidth="1"/>
    <col min="3089" max="3089" width="19.42578125" style="140" customWidth="1"/>
    <col min="3090" max="3330" width="9.140625" style="140"/>
    <col min="3331" max="3332" width="22.28515625" style="140" customWidth="1"/>
    <col min="3333" max="3333" width="3.85546875" style="140" customWidth="1"/>
    <col min="3334" max="3334" width="16.42578125" style="140" customWidth="1"/>
    <col min="3335" max="3335" width="12.85546875" style="140" customWidth="1"/>
    <col min="3336" max="3338" width="0" style="140" hidden="1" customWidth="1"/>
    <col min="3339" max="3339" width="18.5703125" style="140" customWidth="1"/>
    <col min="3340" max="3340" width="20.5703125" style="140" customWidth="1"/>
    <col min="3341" max="3342" width="0" style="140" hidden="1" customWidth="1"/>
    <col min="3343" max="3343" width="26.140625" style="140" customWidth="1"/>
    <col min="3344" max="3344" width="15.5703125" style="140" customWidth="1"/>
    <col min="3345" max="3345" width="19.42578125" style="140" customWidth="1"/>
    <col min="3346" max="3586" width="9.140625" style="140"/>
    <col min="3587" max="3588" width="22.28515625" style="140" customWidth="1"/>
    <col min="3589" max="3589" width="3.85546875" style="140" customWidth="1"/>
    <col min="3590" max="3590" width="16.42578125" style="140" customWidth="1"/>
    <col min="3591" max="3591" width="12.85546875" style="140" customWidth="1"/>
    <col min="3592" max="3594" width="0" style="140" hidden="1" customWidth="1"/>
    <col min="3595" max="3595" width="18.5703125" style="140" customWidth="1"/>
    <col min="3596" max="3596" width="20.5703125" style="140" customWidth="1"/>
    <col min="3597" max="3598" width="0" style="140" hidden="1" customWidth="1"/>
    <col min="3599" max="3599" width="26.140625" style="140" customWidth="1"/>
    <col min="3600" max="3600" width="15.5703125" style="140" customWidth="1"/>
    <col min="3601" max="3601" width="19.42578125" style="140" customWidth="1"/>
    <col min="3602" max="3842" width="9.140625" style="140"/>
    <col min="3843" max="3844" width="22.28515625" style="140" customWidth="1"/>
    <col min="3845" max="3845" width="3.85546875" style="140" customWidth="1"/>
    <col min="3846" max="3846" width="16.42578125" style="140" customWidth="1"/>
    <col min="3847" max="3847" width="12.85546875" style="140" customWidth="1"/>
    <col min="3848" max="3850" width="0" style="140" hidden="1" customWidth="1"/>
    <col min="3851" max="3851" width="18.5703125" style="140" customWidth="1"/>
    <col min="3852" max="3852" width="20.5703125" style="140" customWidth="1"/>
    <col min="3853" max="3854" width="0" style="140" hidden="1" customWidth="1"/>
    <col min="3855" max="3855" width="26.140625" style="140" customWidth="1"/>
    <col min="3856" max="3856" width="15.5703125" style="140" customWidth="1"/>
    <col min="3857" max="3857" width="19.42578125" style="140" customWidth="1"/>
    <col min="3858" max="4098" width="9.140625" style="140"/>
    <col min="4099" max="4100" width="22.28515625" style="140" customWidth="1"/>
    <col min="4101" max="4101" width="3.85546875" style="140" customWidth="1"/>
    <col min="4102" max="4102" width="16.42578125" style="140" customWidth="1"/>
    <col min="4103" max="4103" width="12.85546875" style="140" customWidth="1"/>
    <col min="4104" max="4106" width="0" style="140" hidden="1" customWidth="1"/>
    <col min="4107" max="4107" width="18.5703125" style="140" customWidth="1"/>
    <col min="4108" max="4108" width="20.5703125" style="140" customWidth="1"/>
    <col min="4109" max="4110" width="0" style="140" hidden="1" customWidth="1"/>
    <col min="4111" max="4111" width="26.140625" style="140" customWidth="1"/>
    <col min="4112" max="4112" width="15.5703125" style="140" customWidth="1"/>
    <col min="4113" max="4113" width="19.42578125" style="140" customWidth="1"/>
    <col min="4114" max="4354" width="9.140625" style="140"/>
    <col min="4355" max="4356" width="22.28515625" style="140" customWidth="1"/>
    <col min="4357" max="4357" width="3.85546875" style="140" customWidth="1"/>
    <col min="4358" max="4358" width="16.42578125" style="140" customWidth="1"/>
    <col min="4359" max="4359" width="12.85546875" style="140" customWidth="1"/>
    <col min="4360" max="4362" width="0" style="140" hidden="1" customWidth="1"/>
    <col min="4363" max="4363" width="18.5703125" style="140" customWidth="1"/>
    <col min="4364" max="4364" width="20.5703125" style="140" customWidth="1"/>
    <col min="4365" max="4366" width="0" style="140" hidden="1" customWidth="1"/>
    <col min="4367" max="4367" width="26.140625" style="140" customWidth="1"/>
    <col min="4368" max="4368" width="15.5703125" style="140" customWidth="1"/>
    <col min="4369" max="4369" width="19.42578125" style="140" customWidth="1"/>
    <col min="4370" max="4610" width="9.140625" style="140"/>
    <col min="4611" max="4612" width="22.28515625" style="140" customWidth="1"/>
    <col min="4613" max="4613" width="3.85546875" style="140" customWidth="1"/>
    <col min="4614" max="4614" width="16.42578125" style="140" customWidth="1"/>
    <col min="4615" max="4615" width="12.85546875" style="140" customWidth="1"/>
    <col min="4616" max="4618" width="0" style="140" hidden="1" customWidth="1"/>
    <col min="4619" max="4619" width="18.5703125" style="140" customWidth="1"/>
    <col min="4620" max="4620" width="20.5703125" style="140" customWidth="1"/>
    <col min="4621" max="4622" width="0" style="140" hidden="1" customWidth="1"/>
    <col min="4623" max="4623" width="26.140625" style="140" customWidth="1"/>
    <col min="4624" max="4624" width="15.5703125" style="140" customWidth="1"/>
    <col min="4625" max="4625" width="19.42578125" style="140" customWidth="1"/>
    <col min="4626" max="4866" width="9.140625" style="140"/>
    <col min="4867" max="4868" width="22.28515625" style="140" customWidth="1"/>
    <col min="4869" max="4869" width="3.85546875" style="140" customWidth="1"/>
    <col min="4870" max="4870" width="16.42578125" style="140" customWidth="1"/>
    <col min="4871" max="4871" width="12.85546875" style="140" customWidth="1"/>
    <col min="4872" max="4874" width="0" style="140" hidden="1" customWidth="1"/>
    <col min="4875" max="4875" width="18.5703125" style="140" customWidth="1"/>
    <col min="4876" max="4876" width="20.5703125" style="140" customWidth="1"/>
    <col min="4877" max="4878" width="0" style="140" hidden="1" customWidth="1"/>
    <col min="4879" max="4879" width="26.140625" style="140" customWidth="1"/>
    <col min="4880" max="4880" width="15.5703125" style="140" customWidth="1"/>
    <col min="4881" max="4881" width="19.42578125" style="140" customWidth="1"/>
    <col min="4882" max="5122" width="9.140625" style="140"/>
    <col min="5123" max="5124" width="22.28515625" style="140" customWidth="1"/>
    <col min="5125" max="5125" width="3.85546875" style="140" customWidth="1"/>
    <col min="5126" max="5126" width="16.42578125" style="140" customWidth="1"/>
    <col min="5127" max="5127" width="12.85546875" style="140" customWidth="1"/>
    <col min="5128" max="5130" width="0" style="140" hidden="1" customWidth="1"/>
    <col min="5131" max="5131" width="18.5703125" style="140" customWidth="1"/>
    <col min="5132" max="5132" width="20.5703125" style="140" customWidth="1"/>
    <col min="5133" max="5134" width="0" style="140" hidden="1" customWidth="1"/>
    <col min="5135" max="5135" width="26.140625" style="140" customWidth="1"/>
    <col min="5136" max="5136" width="15.5703125" style="140" customWidth="1"/>
    <col min="5137" max="5137" width="19.42578125" style="140" customWidth="1"/>
    <col min="5138" max="5378" width="9.140625" style="140"/>
    <col min="5379" max="5380" width="22.28515625" style="140" customWidth="1"/>
    <col min="5381" max="5381" width="3.85546875" style="140" customWidth="1"/>
    <col min="5382" max="5382" width="16.42578125" style="140" customWidth="1"/>
    <col min="5383" max="5383" width="12.85546875" style="140" customWidth="1"/>
    <col min="5384" max="5386" width="0" style="140" hidden="1" customWidth="1"/>
    <col min="5387" max="5387" width="18.5703125" style="140" customWidth="1"/>
    <col min="5388" max="5388" width="20.5703125" style="140" customWidth="1"/>
    <col min="5389" max="5390" width="0" style="140" hidden="1" customWidth="1"/>
    <col min="5391" max="5391" width="26.140625" style="140" customWidth="1"/>
    <col min="5392" max="5392" width="15.5703125" style="140" customWidth="1"/>
    <col min="5393" max="5393" width="19.42578125" style="140" customWidth="1"/>
    <col min="5394" max="5634" width="9.140625" style="140"/>
    <col min="5635" max="5636" width="22.28515625" style="140" customWidth="1"/>
    <col min="5637" max="5637" width="3.85546875" style="140" customWidth="1"/>
    <col min="5638" max="5638" width="16.42578125" style="140" customWidth="1"/>
    <col min="5639" max="5639" width="12.85546875" style="140" customWidth="1"/>
    <col min="5640" max="5642" width="0" style="140" hidden="1" customWidth="1"/>
    <col min="5643" max="5643" width="18.5703125" style="140" customWidth="1"/>
    <col min="5644" max="5644" width="20.5703125" style="140" customWidth="1"/>
    <col min="5645" max="5646" width="0" style="140" hidden="1" customWidth="1"/>
    <col min="5647" max="5647" width="26.140625" style="140" customWidth="1"/>
    <col min="5648" max="5648" width="15.5703125" style="140" customWidth="1"/>
    <col min="5649" max="5649" width="19.42578125" style="140" customWidth="1"/>
    <col min="5650" max="5890" width="9.140625" style="140"/>
    <col min="5891" max="5892" width="22.28515625" style="140" customWidth="1"/>
    <col min="5893" max="5893" width="3.85546875" style="140" customWidth="1"/>
    <col min="5894" max="5894" width="16.42578125" style="140" customWidth="1"/>
    <col min="5895" max="5895" width="12.85546875" style="140" customWidth="1"/>
    <col min="5896" max="5898" width="0" style="140" hidden="1" customWidth="1"/>
    <col min="5899" max="5899" width="18.5703125" style="140" customWidth="1"/>
    <col min="5900" max="5900" width="20.5703125" style="140" customWidth="1"/>
    <col min="5901" max="5902" width="0" style="140" hidden="1" customWidth="1"/>
    <col min="5903" max="5903" width="26.140625" style="140" customWidth="1"/>
    <col min="5904" max="5904" width="15.5703125" style="140" customWidth="1"/>
    <col min="5905" max="5905" width="19.42578125" style="140" customWidth="1"/>
    <col min="5906" max="6146" width="9.140625" style="140"/>
    <col min="6147" max="6148" width="22.28515625" style="140" customWidth="1"/>
    <col min="6149" max="6149" width="3.85546875" style="140" customWidth="1"/>
    <col min="6150" max="6150" width="16.42578125" style="140" customWidth="1"/>
    <col min="6151" max="6151" width="12.85546875" style="140" customWidth="1"/>
    <col min="6152" max="6154" width="0" style="140" hidden="1" customWidth="1"/>
    <col min="6155" max="6155" width="18.5703125" style="140" customWidth="1"/>
    <col min="6156" max="6156" width="20.5703125" style="140" customWidth="1"/>
    <col min="6157" max="6158" width="0" style="140" hidden="1" customWidth="1"/>
    <col min="6159" max="6159" width="26.140625" style="140" customWidth="1"/>
    <col min="6160" max="6160" width="15.5703125" style="140" customWidth="1"/>
    <col min="6161" max="6161" width="19.42578125" style="140" customWidth="1"/>
    <col min="6162" max="6402" width="9.140625" style="140"/>
    <col min="6403" max="6404" width="22.28515625" style="140" customWidth="1"/>
    <col min="6405" max="6405" width="3.85546875" style="140" customWidth="1"/>
    <col min="6406" max="6406" width="16.42578125" style="140" customWidth="1"/>
    <col min="6407" max="6407" width="12.85546875" style="140" customWidth="1"/>
    <col min="6408" max="6410" width="0" style="140" hidden="1" customWidth="1"/>
    <col min="6411" max="6411" width="18.5703125" style="140" customWidth="1"/>
    <col min="6412" max="6412" width="20.5703125" style="140" customWidth="1"/>
    <col min="6413" max="6414" width="0" style="140" hidden="1" customWidth="1"/>
    <col min="6415" max="6415" width="26.140625" style="140" customWidth="1"/>
    <col min="6416" max="6416" width="15.5703125" style="140" customWidth="1"/>
    <col min="6417" max="6417" width="19.42578125" style="140" customWidth="1"/>
    <col min="6418" max="6658" width="9.140625" style="140"/>
    <col min="6659" max="6660" width="22.28515625" style="140" customWidth="1"/>
    <col min="6661" max="6661" width="3.85546875" style="140" customWidth="1"/>
    <col min="6662" max="6662" width="16.42578125" style="140" customWidth="1"/>
    <col min="6663" max="6663" width="12.85546875" style="140" customWidth="1"/>
    <col min="6664" max="6666" width="0" style="140" hidden="1" customWidth="1"/>
    <col min="6667" max="6667" width="18.5703125" style="140" customWidth="1"/>
    <col min="6668" max="6668" width="20.5703125" style="140" customWidth="1"/>
    <col min="6669" max="6670" width="0" style="140" hidden="1" customWidth="1"/>
    <col min="6671" max="6671" width="26.140625" style="140" customWidth="1"/>
    <col min="6672" max="6672" width="15.5703125" style="140" customWidth="1"/>
    <col min="6673" max="6673" width="19.42578125" style="140" customWidth="1"/>
    <col min="6674" max="6914" width="9.140625" style="140"/>
    <col min="6915" max="6916" width="22.28515625" style="140" customWidth="1"/>
    <col min="6917" max="6917" width="3.85546875" style="140" customWidth="1"/>
    <col min="6918" max="6918" width="16.42578125" style="140" customWidth="1"/>
    <col min="6919" max="6919" width="12.85546875" style="140" customWidth="1"/>
    <col min="6920" max="6922" width="0" style="140" hidden="1" customWidth="1"/>
    <col min="6923" max="6923" width="18.5703125" style="140" customWidth="1"/>
    <col min="6924" max="6924" width="20.5703125" style="140" customWidth="1"/>
    <col min="6925" max="6926" width="0" style="140" hidden="1" customWidth="1"/>
    <col min="6927" max="6927" width="26.140625" style="140" customWidth="1"/>
    <col min="6928" max="6928" width="15.5703125" style="140" customWidth="1"/>
    <col min="6929" max="6929" width="19.42578125" style="140" customWidth="1"/>
    <col min="6930" max="7170" width="9.140625" style="140"/>
    <col min="7171" max="7172" width="22.28515625" style="140" customWidth="1"/>
    <col min="7173" max="7173" width="3.85546875" style="140" customWidth="1"/>
    <col min="7174" max="7174" width="16.42578125" style="140" customWidth="1"/>
    <col min="7175" max="7175" width="12.85546875" style="140" customWidth="1"/>
    <col min="7176" max="7178" width="0" style="140" hidden="1" customWidth="1"/>
    <col min="7179" max="7179" width="18.5703125" style="140" customWidth="1"/>
    <col min="7180" max="7180" width="20.5703125" style="140" customWidth="1"/>
    <col min="7181" max="7182" width="0" style="140" hidden="1" customWidth="1"/>
    <col min="7183" max="7183" width="26.140625" style="140" customWidth="1"/>
    <col min="7184" max="7184" width="15.5703125" style="140" customWidth="1"/>
    <col min="7185" max="7185" width="19.42578125" style="140" customWidth="1"/>
    <col min="7186" max="7426" width="9.140625" style="140"/>
    <col min="7427" max="7428" width="22.28515625" style="140" customWidth="1"/>
    <col min="7429" max="7429" width="3.85546875" style="140" customWidth="1"/>
    <col min="7430" max="7430" width="16.42578125" style="140" customWidth="1"/>
    <col min="7431" max="7431" width="12.85546875" style="140" customWidth="1"/>
    <col min="7432" max="7434" width="0" style="140" hidden="1" customWidth="1"/>
    <col min="7435" max="7435" width="18.5703125" style="140" customWidth="1"/>
    <col min="7436" max="7436" width="20.5703125" style="140" customWidth="1"/>
    <col min="7437" max="7438" width="0" style="140" hidden="1" customWidth="1"/>
    <col min="7439" max="7439" width="26.140625" style="140" customWidth="1"/>
    <col min="7440" max="7440" width="15.5703125" style="140" customWidth="1"/>
    <col min="7441" max="7441" width="19.42578125" style="140" customWidth="1"/>
    <col min="7442" max="7682" width="9.140625" style="140"/>
    <col min="7683" max="7684" width="22.28515625" style="140" customWidth="1"/>
    <col min="7685" max="7685" width="3.85546875" style="140" customWidth="1"/>
    <col min="7686" max="7686" width="16.42578125" style="140" customWidth="1"/>
    <col min="7687" max="7687" width="12.85546875" style="140" customWidth="1"/>
    <col min="7688" max="7690" width="0" style="140" hidden="1" customWidth="1"/>
    <col min="7691" max="7691" width="18.5703125" style="140" customWidth="1"/>
    <col min="7692" max="7692" width="20.5703125" style="140" customWidth="1"/>
    <col min="7693" max="7694" width="0" style="140" hidden="1" customWidth="1"/>
    <col min="7695" max="7695" width="26.140625" style="140" customWidth="1"/>
    <col min="7696" max="7696" width="15.5703125" style="140" customWidth="1"/>
    <col min="7697" max="7697" width="19.42578125" style="140" customWidth="1"/>
    <col min="7698" max="7938" width="9.140625" style="140"/>
    <col min="7939" max="7940" width="22.28515625" style="140" customWidth="1"/>
    <col min="7941" max="7941" width="3.85546875" style="140" customWidth="1"/>
    <col min="7942" max="7942" width="16.42578125" style="140" customWidth="1"/>
    <col min="7943" max="7943" width="12.85546875" style="140" customWidth="1"/>
    <col min="7944" max="7946" width="0" style="140" hidden="1" customWidth="1"/>
    <col min="7947" max="7947" width="18.5703125" style="140" customWidth="1"/>
    <col min="7948" max="7948" width="20.5703125" style="140" customWidth="1"/>
    <col min="7949" max="7950" width="0" style="140" hidden="1" customWidth="1"/>
    <col min="7951" max="7951" width="26.140625" style="140" customWidth="1"/>
    <col min="7952" max="7952" width="15.5703125" style="140" customWidth="1"/>
    <col min="7953" max="7953" width="19.42578125" style="140" customWidth="1"/>
    <col min="7954" max="8194" width="9.140625" style="140"/>
    <col min="8195" max="8196" width="22.28515625" style="140" customWidth="1"/>
    <col min="8197" max="8197" width="3.85546875" style="140" customWidth="1"/>
    <col min="8198" max="8198" width="16.42578125" style="140" customWidth="1"/>
    <col min="8199" max="8199" width="12.85546875" style="140" customWidth="1"/>
    <col min="8200" max="8202" width="0" style="140" hidden="1" customWidth="1"/>
    <col min="8203" max="8203" width="18.5703125" style="140" customWidth="1"/>
    <col min="8204" max="8204" width="20.5703125" style="140" customWidth="1"/>
    <col min="8205" max="8206" width="0" style="140" hidden="1" customWidth="1"/>
    <col min="8207" max="8207" width="26.140625" style="140" customWidth="1"/>
    <col min="8208" max="8208" width="15.5703125" style="140" customWidth="1"/>
    <col min="8209" max="8209" width="19.42578125" style="140" customWidth="1"/>
    <col min="8210" max="8450" width="9.140625" style="140"/>
    <col min="8451" max="8452" width="22.28515625" style="140" customWidth="1"/>
    <col min="8453" max="8453" width="3.85546875" style="140" customWidth="1"/>
    <col min="8454" max="8454" width="16.42578125" style="140" customWidth="1"/>
    <col min="8455" max="8455" width="12.85546875" style="140" customWidth="1"/>
    <col min="8456" max="8458" width="0" style="140" hidden="1" customWidth="1"/>
    <col min="8459" max="8459" width="18.5703125" style="140" customWidth="1"/>
    <col min="8460" max="8460" width="20.5703125" style="140" customWidth="1"/>
    <col min="8461" max="8462" width="0" style="140" hidden="1" customWidth="1"/>
    <col min="8463" max="8463" width="26.140625" style="140" customWidth="1"/>
    <col min="8464" max="8464" width="15.5703125" style="140" customWidth="1"/>
    <col min="8465" max="8465" width="19.42578125" style="140" customWidth="1"/>
    <col min="8466" max="8706" width="9.140625" style="140"/>
    <col min="8707" max="8708" width="22.28515625" style="140" customWidth="1"/>
    <col min="8709" max="8709" width="3.85546875" style="140" customWidth="1"/>
    <col min="8710" max="8710" width="16.42578125" style="140" customWidth="1"/>
    <col min="8711" max="8711" width="12.85546875" style="140" customWidth="1"/>
    <col min="8712" max="8714" width="0" style="140" hidden="1" customWidth="1"/>
    <col min="8715" max="8715" width="18.5703125" style="140" customWidth="1"/>
    <col min="8716" max="8716" width="20.5703125" style="140" customWidth="1"/>
    <col min="8717" max="8718" width="0" style="140" hidden="1" customWidth="1"/>
    <col min="8719" max="8719" width="26.140625" style="140" customWidth="1"/>
    <col min="8720" max="8720" width="15.5703125" style="140" customWidth="1"/>
    <col min="8721" max="8721" width="19.42578125" style="140" customWidth="1"/>
    <col min="8722" max="8962" width="9.140625" style="140"/>
    <col min="8963" max="8964" width="22.28515625" style="140" customWidth="1"/>
    <col min="8965" max="8965" width="3.85546875" style="140" customWidth="1"/>
    <col min="8966" max="8966" width="16.42578125" style="140" customWidth="1"/>
    <col min="8967" max="8967" width="12.85546875" style="140" customWidth="1"/>
    <col min="8968" max="8970" width="0" style="140" hidden="1" customWidth="1"/>
    <col min="8971" max="8971" width="18.5703125" style="140" customWidth="1"/>
    <col min="8972" max="8972" width="20.5703125" style="140" customWidth="1"/>
    <col min="8973" max="8974" width="0" style="140" hidden="1" customWidth="1"/>
    <col min="8975" max="8975" width="26.140625" style="140" customWidth="1"/>
    <col min="8976" max="8976" width="15.5703125" style="140" customWidth="1"/>
    <col min="8977" max="8977" width="19.42578125" style="140" customWidth="1"/>
    <col min="8978" max="9218" width="9.140625" style="140"/>
    <col min="9219" max="9220" width="22.28515625" style="140" customWidth="1"/>
    <col min="9221" max="9221" width="3.85546875" style="140" customWidth="1"/>
    <col min="9222" max="9222" width="16.42578125" style="140" customWidth="1"/>
    <col min="9223" max="9223" width="12.85546875" style="140" customWidth="1"/>
    <col min="9224" max="9226" width="0" style="140" hidden="1" customWidth="1"/>
    <col min="9227" max="9227" width="18.5703125" style="140" customWidth="1"/>
    <col min="9228" max="9228" width="20.5703125" style="140" customWidth="1"/>
    <col min="9229" max="9230" width="0" style="140" hidden="1" customWidth="1"/>
    <col min="9231" max="9231" width="26.140625" style="140" customWidth="1"/>
    <col min="9232" max="9232" width="15.5703125" style="140" customWidth="1"/>
    <col min="9233" max="9233" width="19.42578125" style="140" customWidth="1"/>
    <col min="9234" max="9474" width="9.140625" style="140"/>
    <col min="9475" max="9476" width="22.28515625" style="140" customWidth="1"/>
    <col min="9477" max="9477" width="3.85546875" style="140" customWidth="1"/>
    <col min="9478" max="9478" width="16.42578125" style="140" customWidth="1"/>
    <col min="9479" max="9479" width="12.85546875" style="140" customWidth="1"/>
    <col min="9480" max="9482" width="0" style="140" hidden="1" customWidth="1"/>
    <col min="9483" max="9483" width="18.5703125" style="140" customWidth="1"/>
    <col min="9484" max="9484" width="20.5703125" style="140" customWidth="1"/>
    <col min="9485" max="9486" width="0" style="140" hidden="1" customWidth="1"/>
    <col min="9487" max="9487" width="26.140625" style="140" customWidth="1"/>
    <col min="9488" max="9488" width="15.5703125" style="140" customWidth="1"/>
    <col min="9489" max="9489" width="19.42578125" style="140" customWidth="1"/>
    <col min="9490" max="9730" width="9.140625" style="140"/>
    <col min="9731" max="9732" width="22.28515625" style="140" customWidth="1"/>
    <col min="9733" max="9733" width="3.85546875" style="140" customWidth="1"/>
    <col min="9734" max="9734" width="16.42578125" style="140" customWidth="1"/>
    <col min="9735" max="9735" width="12.85546875" style="140" customWidth="1"/>
    <col min="9736" max="9738" width="0" style="140" hidden="1" customWidth="1"/>
    <col min="9739" max="9739" width="18.5703125" style="140" customWidth="1"/>
    <col min="9740" max="9740" width="20.5703125" style="140" customWidth="1"/>
    <col min="9741" max="9742" width="0" style="140" hidden="1" customWidth="1"/>
    <col min="9743" max="9743" width="26.140625" style="140" customWidth="1"/>
    <col min="9744" max="9744" width="15.5703125" style="140" customWidth="1"/>
    <col min="9745" max="9745" width="19.42578125" style="140" customWidth="1"/>
    <col min="9746" max="9986" width="9.140625" style="140"/>
    <col min="9987" max="9988" width="22.28515625" style="140" customWidth="1"/>
    <col min="9989" max="9989" width="3.85546875" style="140" customWidth="1"/>
    <col min="9990" max="9990" width="16.42578125" style="140" customWidth="1"/>
    <col min="9991" max="9991" width="12.85546875" style="140" customWidth="1"/>
    <col min="9992" max="9994" width="0" style="140" hidden="1" customWidth="1"/>
    <col min="9995" max="9995" width="18.5703125" style="140" customWidth="1"/>
    <col min="9996" max="9996" width="20.5703125" style="140" customWidth="1"/>
    <col min="9997" max="9998" width="0" style="140" hidden="1" customWidth="1"/>
    <col min="9999" max="9999" width="26.140625" style="140" customWidth="1"/>
    <col min="10000" max="10000" width="15.5703125" style="140" customWidth="1"/>
    <col min="10001" max="10001" width="19.42578125" style="140" customWidth="1"/>
    <col min="10002" max="10242" width="9.140625" style="140"/>
    <col min="10243" max="10244" width="22.28515625" style="140" customWidth="1"/>
    <col min="10245" max="10245" width="3.85546875" style="140" customWidth="1"/>
    <col min="10246" max="10246" width="16.42578125" style="140" customWidth="1"/>
    <col min="10247" max="10247" width="12.85546875" style="140" customWidth="1"/>
    <col min="10248" max="10250" width="0" style="140" hidden="1" customWidth="1"/>
    <col min="10251" max="10251" width="18.5703125" style="140" customWidth="1"/>
    <col min="10252" max="10252" width="20.5703125" style="140" customWidth="1"/>
    <col min="10253" max="10254" width="0" style="140" hidden="1" customWidth="1"/>
    <col min="10255" max="10255" width="26.140625" style="140" customWidth="1"/>
    <col min="10256" max="10256" width="15.5703125" style="140" customWidth="1"/>
    <col min="10257" max="10257" width="19.42578125" style="140" customWidth="1"/>
    <col min="10258" max="10498" width="9.140625" style="140"/>
    <col min="10499" max="10500" width="22.28515625" style="140" customWidth="1"/>
    <col min="10501" max="10501" width="3.85546875" style="140" customWidth="1"/>
    <col min="10502" max="10502" width="16.42578125" style="140" customWidth="1"/>
    <col min="10503" max="10503" width="12.85546875" style="140" customWidth="1"/>
    <col min="10504" max="10506" width="0" style="140" hidden="1" customWidth="1"/>
    <col min="10507" max="10507" width="18.5703125" style="140" customWidth="1"/>
    <col min="10508" max="10508" width="20.5703125" style="140" customWidth="1"/>
    <col min="10509" max="10510" width="0" style="140" hidden="1" customWidth="1"/>
    <col min="10511" max="10511" width="26.140625" style="140" customWidth="1"/>
    <col min="10512" max="10512" width="15.5703125" style="140" customWidth="1"/>
    <col min="10513" max="10513" width="19.42578125" style="140" customWidth="1"/>
    <col min="10514" max="10754" width="9.140625" style="140"/>
    <col min="10755" max="10756" width="22.28515625" style="140" customWidth="1"/>
    <col min="10757" max="10757" width="3.85546875" style="140" customWidth="1"/>
    <col min="10758" max="10758" width="16.42578125" style="140" customWidth="1"/>
    <col min="10759" max="10759" width="12.85546875" style="140" customWidth="1"/>
    <col min="10760" max="10762" width="0" style="140" hidden="1" customWidth="1"/>
    <col min="10763" max="10763" width="18.5703125" style="140" customWidth="1"/>
    <col min="10764" max="10764" width="20.5703125" style="140" customWidth="1"/>
    <col min="10765" max="10766" width="0" style="140" hidden="1" customWidth="1"/>
    <col min="10767" max="10767" width="26.140625" style="140" customWidth="1"/>
    <col min="10768" max="10768" width="15.5703125" style="140" customWidth="1"/>
    <col min="10769" max="10769" width="19.42578125" style="140" customWidth="1"/>
    <col min="10770" max="11010" width="9.140625" style="140"/>
    <col min="11011" max="11012" width="22.28515625" style="140" customWidth="1"/>
    <col min="11013" max="11013" width="3.85546875" style="140" customWidth="1"/>
    <col min="11014" max="11014" width="16.42578125" style="140" customWidth="1"/>
    <col min="11015" max="11015" width="12.85546875" style="140" customWidth="1"/>
    <col min="11016" max="11018" width="0" style="140" hidden="1" customWidth="1"/>
    <col min="11019" max="11019" width="18.5703125" style="140" customWidth="1"/>
    <col min="11020" max="11020" width="20.5703125" style="140" customWidth="1"/>
    <col min="11021" max="11022" width="0" style="140" hidden="1" customWidth="1"/>
    <col min="11023" max="11023" width="26.140625" style="140" customWidth="1"/>
    <col min="11024" max="11024" width="15.5703125" style="140" customWidth="1"/>
    <col min="11025" max="11025" width="19.42578125" style="140" customWidth="1"/>
    <col min="11026" max="11266" width="9.140625" style="140"/>
    <col min="11267" max="11268" width="22.28515625" style="140" customWidth="1"/>
    <col min="11269" max="11269" width="3.85546875" style="140" customWidth="1"/>
    <col min="11270" max="11270" width="16.42578125" style="140" customWidth="1"/>
    <col min="11271" max="11271" width="12.85546875" style="140" customWidth="1"/>
    <col min="11272" max="11274" width="0" style="140" hidden="1" customWidth="1"/>
    <col min="11275" max="11275" width="18.5703125" style="140" customWidth="1"/>
    <col min="11276" max="11276" width="20.5703125" style="140" customWidth="1"/>
    <col min="11277" max="11278" width="0" style="140" hidden="1" customWidth="1"/>
    <col min="11279" max="11279" width="26.140625" style="140" customWidth="1"/>
    <col min="11280" max="11280" width="15.5703125" style="140" customWidth="1"/>
    <col min="11281" max="11281" width="19.42578125" style="140" customWidth="1"/>
    <col min="11282" max="11522" width="9.140625" style="140"/>
    <col min="11523" max="11524" width="22.28515625" style="140" customWidth="1"/>
    <col min="11525" max="11525" width="3.85546875" style="140" customWidth="1"/>
    <col min="11526" max="11526" width="16.42578125" style="140" customWidth="1"/>
    <col min="11527" max="11527" width="12.85546875" style="140" customWidth="1"/>
    <col min="11528" max="11530" width="0" style="140" hidden="1" customWidth="1"/>
    <col min="11531" max="11531" width="18.5703125" style="140" customWidth="1"/>
    <col min="11532" max="11532" width="20.5703125" style="140" customWidth="1"/>
    <col min="11533" max="11534" width="0" style="140" hidden="1" customWidth="1"/>
    <col min="11535" max="11535" width="26.140625" style="140" customWidth="1"/>
    <col min="11536" max="11536" width="15.5703125" style="140" customWidth="1"/>
    <col min="11537" max="11537" width="19.42578125" style="140" customWidth="1"/>
    <col min="11538" max="11778" width="9.140625" style="140"/>
    <col min="11779" max="11780" width="22.28515625" style="140" customWidth="1"/>
    <col min="11781" max="11781" width="3.85546875" style="140" customWidth="1"/>
    <col min="11782" max="11782" width="16.42578125" style="140" customWidth="1"/>
    <col min="11783" max="11783" width="12.85546875" style="140" customWidth="1"/>
    <col min="11784" max="11786" width="0" style="140" hidden="1" customWidth="1"/>
    <col min="11787" max="11787" width="18.5703125" style="140" customWidth="1"/>
    <col min="11788" max="11788" width="20.5703125" style="140" customWidth="1"/>
    <col min="11789" max="11790" width="0" style="140" hidden="1" customWidth="1"/>
    <col min="11791" max="11791" width="26.140625" style="140" customWidth="1"/>
    <col min="11792" max="11792" width="15.5703125" style="140" customWidth="1"/>
    <col min="11793" max="11793" width="19.42578125" style="140" customWidth="1"/>
    <col min="11794" max="12034" width="9.140625" style="140"/>
    <col min="12035" max="12036" width="22.28515625" style="140" customWidth="1"/>
    <col min="12037" max="12037" width="3.85546875" style="140" customWidth="1"/>
    <col min="12038" max="12038" width="16.42578125" style="140" customWidth="1"/>
    <col min="12039" max="12039" width="12.85546875" style="140" customWidth="1"/>
    <col min="12040" max="12042" width="0" style="140" hidden="1" customWidth="1"/>
    <col min="12043" max="12043" width="18.5703125" style="140" customWidth="1"/>
    <col min="12044" max="12044" width="20.5703125" style="140" customWidth="1"/>
    <col min="12045" max="12046" width="0" style="140" hidden="1" customWidth="1"/>
    <col min="12047" max="12047" width="26.140625" style="140" customWidth="1"/>
    <col min="12048" max="12048" width="15.5703125" style="140" customWidth="1"/>
    <col min="12049" max="12049" width="19.42578125" style="140" customWidth="1"/>
    <col min="12050" max="12290" width="9.140625" style="140"/>
    <col min="12291" max="12292" width="22.28515625" style="140" customWidth="1"/>
    <col min="12293" max="12293" width="3.85546875" style="140" customWidth="1"/>
    <col min="12294" max="12294" width="16.42578125" style="140" customWidth="1"/>
    <col min="12295" max="12295" width="12.85546875" style="140" customWidth="1"/>
    <col min="12296" max="12298" width="0" style="140" hidden="1" customWidth="1"/>
    <col min="12299" max="12299" width="18.5703125" style="140" customWidth="1"/>
    <col min="12300" max="12300" width="20.5703125" style="140" customWidth="1"/>
    <col min="12301" max="12302" width="0" style="140" hidden="1" customWidth="1"/>
    <col min="12303" max="12303" width="26.140625" style="140" customWidth="1"/>
    <col min="12304" max="12304" width="15.5703125" style="140" customWidth="1"/>
    <col min="12305" max="12305" width="19.42578125" style="140" customWidth="1"/>
    <col min="12306" max="12546" width="9.140625" style="140"/>
    <col min="12547" max="12548" width="22.28515625" style="140" customWidth="1"/>
    <col min="12549" max="12549" width="3.85546875" style="140" customWidth="1"/>
    <col min="12550" max="12550" width="16.42578125" style="140" customWidth="1"/>
    <col min="12551" max="12551" width="12.85546875" style="140" customWidth="1"/>
    <col min="12552" max="12554" width="0" style="140" hidden="1" customWidth="1"/>
    <col min="12555" max="12555" width="18.5703125" style="140" customWidth="1"/>
    <col min="12556" max="12556" width="20.5703125" style="140" customWidth="1"/>
    <col min="12557" max="12558" width="0" style="140" hidden="1" customWidth="1"/>
    <col min="12559" max="12559" width="26.140625" style="140" customWidth="1"/>
    <col min="12560" max="12560" width="15.5703125" style="140" customWidth="1"/>
    <col min="12561" max="12561" width="19.42578125" style="140" customWidth="1"/>
    <col min="12562" max="12802" width="9.140625" style="140"/>
    <col min="12803" max="12804" width="22.28515625" style="140" customWidth="1"/>
    <col min="12805" max="12805" width="3.85546875" style="140" customWidth="1"/>
    <col min="12806" max="12806" width="16.42578125" style="140" customWidth="1"/>
    <col min="12807" max="12807" width="12.85546875" style="140" customWidth="1"/>
    <col min="12808" max="12810" width="0" style="140" hidden="1" customWidth="1"/>
    <col min="12811" max="12811" width="18.5703125" style="140" customWidth="1"/>
    <col min="12812" max="12812" width="20.5703125" style="140" customWidth="1"/>
    <col min="12813" max="12814" width="0" style="140" hidden="1" customWidth="1"/>
    <col min="12815" max="12815" width="26.140625" style="140" customWidth="1"/>
    <col min="12816" max="12816" width="15.5703125" style="140" customWidth="1"/>
    <col min="12817" max="12817" width="19.42578125" style="140" customWidth="1"/>
    <col min="12818" max="13058" width="9.140625" style="140"/>
    <col min="13059" max="13060" width="22.28515625" style="140" customWidth="1"/>
    <col min="13061" max="13061" width="3.85546875" style="140" customWidth="1"/>
    <col min="13062" max="13062" width="16.42578125" style="140" customWidth="1"/>
    <col min="13063" max="13063" width="12.85546875" style="140" customWidth="1"/>
    <col min="13064" max="13066" width="0" style="140" hidden="1" customWidth="1"/>
    <col min="13067" max="13067" width="18.5703125" style="140" customWidth="1"/>
    <col min="13068" max="13068" width="20.5703125" style="140" customWidth="1"/>
    <col min="13069" max="13070" width="0" style="140" hidden="1" customWidth="1"/>
    <col min="13071" max="13071" width="26.140625" style="140" customWidth="1"/>
    <col min="13072" max="13072" width="15.5703125" style="140" customWidth="1"/>
    <col min="13073" max="13073" width="19.42578125" style="140" customWidth="1"/>
    <col min="13074" max="13314" width="9.140625" style="140"/>
    <col min="13315" max="13316" width="22.28515625" style="140" customWidth="1"/>
    <col min="13317" max="13317" width="3.85546875" style="140" customWidth="1"/>
    <col min="13318" max="13318" width="16.42578125" style="140" customWidth="1"/>
    <col min="13319" max="13319" width="12.85546875" style="140" customWidth="1"/>
    <col min="13320" max="13322" width="0" style="140" hidden="1" customWidth="1"/>
    <col min="13323" max="13323" width="18.5703125" style="140" customWidth="1"/>
    <col min="13324" max="13324" width="20.5703125" style="140" customWidth="1"/>
    <col min="13325" max="13326" width="0" style="140" hidden="1" customWidth="1"/>
    <col min="13327" max="13327" width="26.140625" style="140" customWidth="1"/>
    <col min="13328" max="13328" width="15.5703125" style="140" customWidth="1"/>
    <col min="13329" max="13329" width="19.42578125" style="140" customWidth="1"/>
    <col min="13330" max="13570" width="9.140625" style="140"/>
    <col min="13571" max="13572" width="22.28515625" style="140" customWidth="1"/>
    <col min="13573" max="13573" width="3.85546875" style="140" customWidth="1"/>
    <col min="13574" max="13574" width="16.42578125" style="140" customWidth="1"/>
    <col min="13575" max="13575" width="12.85546875" style="140" customWidth="1"/>
    <col min="13576" max="13578" width="0" style="140" hidden="1" customWidth="1"/>
    <col min="13579" max="13579" width="18.5703125" style="140" customWidth="1"/>
    <col min="13580" max="13580" width="20.5703125" style="140" customWidth="1"/>
    <col min="13581" max="13582" width="0" style="140" hidden="1" customWidth="1"/>
    <col min="13583" max="13583" width="26.140625" style="140" customWidth="1"/>
    <col min="13584" max="13584" width="15.5703125" style="140" customWidth="1"/>
    <col min="13585" max="13585" width="19.42578125" style="140" customWidth="1"/>
    <col min="13586" max="13826" width="9.140625" style="140"/>
    <col min="13827" max="13828" width="22.28515625" style="140" customWidth="1"/>
    <col min="13829" max="13829" width="3.85546875" style="140" customWidth="1"/>
    <col min="13830" max="13830" width="16.42578125" style="140" customWidth="1"/>
    <col min="13831" max="13831" width="12.85546875" style="140" customWidth="1"/>
    <col min="13832" max="13834" width="0" style="140" hidden="1" customWidth="1"/>
    <col min="13835" max="13835" width="18.5703125" style="140" customWidth="1"/>
    <col min="13836" max="13836" width="20.5703125" style="140" customWidth="1"/>
    <col min="13837" max="13838" width="0" style="140" hidden="1" customWidth="1"/>
    <col min="13839" max="13839" width="26.140625" style="140" customWidth="1"/>
    <col min="13840" max="13840" width="15.5703125" style="140" customWidth="1"/>
    <col min="13841" max="13841" width="19.42578125" style="140" customWidth="1"/>
    <col min="13842" max="14082" width="9.140625" style="140"/>
    <col min="14083" max="14084" width="22.28515625" style="140" customWidth="1"/>
    <col min="14085" max="14085" width="3.85546875" style="140" customWidth="1"/>
    <col min="14086" max="14086" width="16.42578125" style="140" customWidth="1"/>
    <col min="14087" max="14087" width="12.85546875" style="140" customWidth="1"/>
    <col min="14088" max="14090" width="0" style="140" hidden="1" customWidth="1"/>
    <col min="14091" max="14091" width="18.5703125" style="140" customWidth="1"/>
    <col min="14092" max="14092" width="20.5703125" style="140" customWidth="1"/>
    <col min="14093" max="14094" width="0" style="140" hidden="1" customWidth="1"/>
    <col min="14095" max="14095" width="26.140625" style="140" customWidth="1"/>
    <col min="14096" max="14096" width="15.5703125" style="140" customWidth="1"/>
    <col min="14097" max="14097" width="19.42578125" style="140" customWidth="1"/>
    <col min="14098" max="14338" width="9.140625" style="140"/>
    <col min="14339" max="14340" width="22.28515625" style="140" customWidth="1"/>
    <col min="14341" max="14341" width="3.85546875" style="140" customWidth="1"/>
    <col min="14342" max="14342" width="16.42578125" style="140" customWidth="1"/>
    <col min="14343" max="14343" width="12.85546875" style="140" customWidth="1"/>
    <col min="14344" max="14346" width="0" style="140" hidden="1" customWidth="1"/>
    <col min="14347" max="14347" width="18.5703125" style="140" customWidth="1"/>
    <col min="14348" max="14348" width="20.5703125" style="140" customWidth="1"/>
    <col min="14349" max="14350" width="0" style="140" hidden="1" customWidth="1"/>
    <col min="14351" max="14351" width="26.140625" style="140" customWidth="1"/>
    <col min="14352" max="14352" width="15.5703125" style="140" customWidth="1"/>
    <col min="14353" max="14353" width="19.42578125" style="140" customWidth="1"/>
    <col min="14354" max="14594" width="9.140625" style="140"/>
    <col min="14595" max="14596" width="22.28515625" style="140" customWidth="1"/>
    <col min="14597" max="14597" width="3.85546875" style="140" customWidth="1"/>
    <col min="14598" max="14598" width="16.42578125" style="140" customWidth="1"/>
    <col min="14599" max="14599" width="12.85546875" style="140" customWidth="1"/>
    <col min="14600" max="14602" width="0" style="140" hidden="1" customWidth="1"/>
    <col min="14603" max="14603" width="18.5703125" style="140" customWidth="1"/>
    <col min="14604" max="14604" width="20.5703125" style="140" customWidth="1"/>
    <col min="14605" max="14606" width="0" style="140" hidden="1" customWidth="1"/>
    <col min="14607" max="14607" width="26.140625" style="140" customWidth="1"/>
    <col min="14608" max="14608" width="15.5703125" style="140" customWidth="1"/>
    <col min="14609" max="14609" width="19.42578125" style="140" customWidth="1"/>
    <col min="14610" max="14850" width="9.140625" style="140"/>
    <col min="14851" max="14852" width="22.28515625" style="140" customWidth="1"/>
    <col min="14853" max="14853" width="3.85546875" style="140" customWidth="1"/>
    <col min="14854" max="14854" width="16.42578125" style="140" customWidth="1"/>
    <col min="14855" max="14855" width="12.85546875" style="140" customWidth="1"/>
    <col min="14856" max="14858" width="0" style="140" hidden="1" customWidth="1"/>
    <col min="14859" max="14859" width="18.5703125" style="140" customWidth="1"/>
    <col min="14860" max="14860" width="20.5703125" style="140" customWidth="1"/>
    <col min="14861" max="14862" width="0" style="140" hidden="1" customWidth="1"/>
    <col min="14863" max="14863" width="26.140625" style="140" customWidth="1"/>
    <col min="14864" max="14864" width="15.5703125" style="140" customWidth="1"/>
    <col min="14865" max="14865" width="19.42578125" style="140" customWidth="1"/>
    <col min="14866" max="15106" width="9.140625" style="140"/>
    <col min="15107" max="15108" width="22.28515625" style="140" customWidth="1"/>
    <col min="15109" max="15109" width="3.85546875" style="140" customWidth="1"/>
    <col min="15110" max="15110" width="16.42578125" style="140" customWidth="1"/>
    <col min="15111" max="15111" width="12.85546875" style="140" customWidth="1"/>
    <col min="15112" max="15114" width="0" style="140" hidden="1" customWidth="1"/>
    <col min="15115" max="15115" width="18.5703125" style="140" customWidth="1"/>
    <col min="15116" max="15116" width="20.5703125" style="140" customWidth="1"/>
    <col min="15117" max="15118" width="0" style="140" hidden="1" customWidth="1"/>
    <col min="15119" max="15119" width="26.140625" style="140" customWidth="1"/>
    <col min="15120" max="15120" width="15.5703125" style="140" customWidth="1"/>
    <col min="15121" max="15121" width="19.42578125" style="140" customWidth="1"/>
    <col min="15122" max="15362" width="9.140625" style="140"/>
    <col min="15363" max="15364" width="22.28515625" style="140" customWidth="1"/>
    <col min="15365" max="15365" width="3.85546875" style="140" customWidth="1"/>
    <col min="15366" max="15366" width="16.42578125" style="140" customWidth="1"/>
    <col min="15367" max="15367" width="12.85546875" style="140" customWidth="1"/>
    <col min="15368" max="15370" width="0" style="140" hidden="1" customWidth="1"/>
    <col min="15371" max="15371" width="18.5703125" style="140" customWidth="1"/>
    <col min="15372" max="15372" width="20.5703125" style="140" customWidth="1"/>
    <col min="15373" max="15374" width="0" style="140" hidden="1" customWidth="1"/>
    <col min="15375" max="15375" width="26.140625" style="140" customWidth="1"/>
    <col min="15376" max="15376" width="15.5703125" style="140" customWidth="1"/>
    <col min="15377" max="15377" width="19.42578125" style="140" customWidth="1"/>
    <col min="15378" max="15618" width="9.140625" style="140"/>
    <col min="15619" max="15620" width="22.28515625" style="140" customWidth="1"/>
    <col min="15621" max="15621" width="3.85546875" style="140" customWidth="1"/>
    <col min="15622" max="15622" width="16.42578125" style="140" customWidth="1"/>
    <col min="15623" max="15623" width="12.85546875" style="140" customWidth="1"/>
    <col min="15624" max="15626" width="0" style="140" hidden="1" customWidth="1"/>
    <col min="15627" max="15627" width="18.5703125" style="140" customWidth="1"/>
    <col min="15628" max="15628" width="20.5703125" style="140" customWidth="1"/>
    <col min="15629" max="15630" width="0" style="140" hidden="1" customWidth="1"/>
    <col min="15631" max="15631" width="26.140625" style="140" customWidth="1"/>
    <col min="15632" max="15632" width="15.5703125" style="140" customWidth="1"/>
    <col min="15633" max="15633" width="19.42578125" style="140" customWidth="1"/>
    <col min="15634" max="15874" width="9.140625" style="140"/>
    <col min="15875" max="15876" width="22.28515625" style="140" customWidth="1"/>
    <col min="15877" max="15877" width="3.85546875" style="140" customWidth="1"/>
    <col min="15878" max="15878" width="16.42578125" style="140" customWidth="1"/>
    <col min="15879" max="15879" width="12.85546875" style="140" customWidth="1"/>
    <col min="15880" max="15882" width="0" style="140" hidden="1" customWidth="1"/>
    <col min="15883" max="15883" width="18.5703125" style="140" customWidth="1"/>
    <col min="15884" max="15884" width="20.5703125" style="140" customWidth="1"/>
    <col min="15885" max="15886" width="0" style="140" hidden="1" customWidth="1"/>
    <col min="15887" max="15887" width="26.140625" style="140" customWidth="1"/>
    <col min="15888" max="15888" width="15.5703125" style="140" customWidth="1"/>
    <col min="15889" max="15889" width="19.42578125" style="140" customWidth="1"/>
    <col min="15890" max="16130" width="9.140625" style="140"/>
    <col min="16131" max="16132" width="22.28515625" style="140" customWidth="1"/>
    <col min="16133" max="16133" width="3.85546875" style="140" customWidth="1"/>
    <col min="16134" max="16134" width="16.42578125" style="140" customWidth="1"/>
    <col min="16135" max="16135" width="12.85546875" style="140" customWidth="1"/>
    <col min="16136" max="16138" width="0" style="140" hidden="1" customWidth="1"/>
    <col min="16139" max="16139" width="18.5703125" style="140" customWidth="1"/>
    <col min="16140" max="16140" width="20.5703125" style="140" customWidth="1"/>
    <col min="16141" max="16142" width="0" style="140" hidden="1" customWidth="1"/>
    <col min="16143" max="16143" width="26.140625" style="140" customWidth="1"/>
    <col min="16144" max="16144" width="15.5703125" style="140" customWidth="1"/>
    <col min="16145" max="16145" width="19.42578125" style="140" customWidth="1"/>
    <col min="16146" max="16384" width="9.140625" style="140"/>
  </cols>
  <sheetData>
    <row r="1" spans="1:18" s="135" customFormat="1" ht="22.9" customHeight="1" x14ac:dyDescent="0.35">
      <c r="A1" s="1640" t="s">
        <v>1360</v>
      </c>
      <c r="B1" s="1640"/>
      <c r="C1" s="1640"/>
      <c r="D1" s="1640"/>
      <c r="E1" s="1640"/>
      <c r="F1" s="1640"/>
      <c r="G1" s="1640"/>
      <c r="H1" s="1640"/>
      <c r="I1" s="1640"/>
      <c r="J1" s="1640"/>
      <c r="K1" s="1640"/>
      <c r="L1" s="1640"/>
      <c r="M1" s="1640"/>
      <c r="N1" s="1640"/>
      <c r="O1" s="1640"/>
      <c r="P1" s="1640"/>
      <c r="Q1" s="1640"/>
      <c r="R1" s="1640"/>
    </row>
    <row r="2" spans="1:18" s="135" customFormat="1" ht="22.9" customHeight="1" thickBot="1" x14ac:dyDescent="0.4">
      <c r="A2" s="1641" t="s">
        <v>2035</v>
      </c>
      <c r="B2" s="1641"/>
      <c r="C2" s="1641"/>
      <c r="D2" s="1641"/>
      <c r="E2" s="1641"/>
      <c r="F2" s="1641"/>
      <c r="G2" s="1641"/>
      <c r="H2" s="1641"/>
      <c r="I2" s="1641"/>
      <c r="J2" s="1641"/>
      <c r="K2" s="1641"/>
      <c r="L2" s="1641"/>
      <c r="M2" s="1641"/>
      <c r="N2" s="1641"/>
      <c r="O2" s="1641"/>
      <c r="P2" s="1641"/>
      <c r="Q2" s="1641"/>
      <c r="R2" s="1641"/>
    </row>
    <row r="3" spans="1:18" s="135" customFormat="1" ht="70.5" customHeight="1" x14ac:dyDescent="0.35">
      <c r="A3" s="1652" t="s">
        <v>0</v>
      </c>
      <c r="B3" s="1654" t="s">
        <v>1361</v>
      </c>
      <c r="C3" s="1654" t="s">
        <v>1362</v>
      </c>
      <c r="D3" s="1656" t="s">
        <v>112</v>
      </c>
      <c r="E3" s="1658" t="s">
        <v>1538</v>
      </c>
      <c r="F3" s="1663" t="s">
        <v>6</v>
      </c>
      <c r="G3" s="1663" t="s">
        <v>7</v>
      </c>
      <c r="H3" s="1663" t="s">
        <v>8</v>
      </c>
      <c r="I3" s="1654" t="s">
        <v>1363</v>
      </c>
      <c r="J3" s="990"/>
      <c r="K3" s="1660" t="s">
        <v>328</v>
      </c>
      <c r="L3" s="1660"/>
      <c r="M3" s="1654" t="s">
        <v>1781</v>
      </c>
      <c r="N3" s="1665" t="s">
        <v>1782</v>
      </c>
      <c r="O3" s="1648" t="s">
        <v>500</v>
      </c>
      <c r="P3" s="1650" t="s">
        <v>332</v>
      </c>
      <c r="Q3" s="1661" t="s">
        <v>1783</v>
      </c>
      <c r="R3" s="1661" t="s">
        <v>1784</v>
      </c>
    </row>
    <row r="4" spans="1:18" ht="31.5" x14ac:dyDescent="0.25">
      <c r="A4" s="1653"/>
      <c r="B4" s="1655"/>
      <c r="C4" s="1655"/>
      <c r="D4" s="1657"/>
      <c r="E4" s="1659"/>
      <c r="F4" s="1664"/>
      <c r="G4" s="1664"/>
      <c r="H4" s="1664"/>
      <c r="I4" s="1655"/>
      <c r="J4" s="911" t="s">
        <v>334</v>
      </c>
      <c r="K4" s="912" t="s">
        <v>335</v>
      </c>
      <c r="L4" s="913" t="s">
        <v>330</v>
      </c>
      <c r="M4" s="1655"/>
      <c r="N4" s="1666"/>
      <c r="O4" s="1649"/>
      <c r="P4" s="1651"/>
      <c r="Q4" s="1662"/>
      <c r="R4" s="1662"/>
    </row>
    <row r="5" spans="1:18" s="1026" customFormat="1" ht="48" customHeight="1" x14ac:dyDescent="0.25">
      <c r="A5" s="1645">
        <v>4</v>
      </c>
      <c r="B5" s="1089" t="s">
        <v>1770</v>
      </c>
      <c r="C5" s="1090">
        <v>305</v>
      </c>
      <c r="D5" s="1091">
        <v>3</v>
      </c>
      <c r="E5" s="1092">
        <v>165.8</v>
      </c>
      <c r="F5" s="1093"/>
      <c r="G5" s="1093"/>
      <c r="H5" s="1093"/>
      <c r="I5" s="1090" t="s">
        <v>339</v>
      </c>
      <c r="J5" s="1094"/>
      <c r="K5" s="1095"/>
      <c r="L5" s="1095"/>
      <c r="M5" s="1088">
        <v>50000</v>
      </c>
      <c r="N5" s="1092">
        <f t="shared" ref="N5:N24" si="0">E5*M5</f>
        <v>8290000.0000000009</v>
      </c>
      <c r="O5" s="1024"/>
      <c r="P5" s="1088"/>
      <c r="Q5" s="1137">
        <v>40000</v>
      </c>
      <c r="R5" s="1137">
        <f t="shared" ref="R5:R14" si="1">E5*Q5</f>
        <v>6632000</v>
      </c>
    </row>
    <row r="6" spans="1:18" s="1026" customFormat="1" ht="48" customHeight="1" x14ac:dyDescent="0.25">
      <c r="A6" s="1646"/>
      <c r="B6" s="1089" t="s">
        <v>1771</v>
      </c>
      <c r="C6" s="1090" t="s">
        <v>2036</v>
      </c>
      <c r="D6" s="1091">
        <v>3</v>
      </c>
      <c r="E6" s="1092">
        <v>38.1</v>
      </c>
      <c r="F6" s="1093"/>
      <c r="G6" s="1093"/>
      <c r="H6" s="1093"/>
      <c r="I6" s="1090" t="s">
        <v>339</v>
      </c>
      <c r="J6" s="1094"/>
      <c r="K6" s="1095"/>
      <c r="L6" s="1095"/>
      <c r="M6" s="1088">
        <v>55000</v>
      </c>
      <c r="N6" s="1092">
        <f>E6*M6</f>
        <v>2095500</v>
      </c>
      <c r="O6" s="1024"/>
      <c r="P6" s="1088"/>
      <c r="Q6" s="1137">
        <v>45000</v>
      </c>
      <c r="R6" s="1137">
        <f>E6*Q6</f>
        <v>1714500</v>
      </c>
    </row>
    <row r="7" spans="1:18" s="1026" customFormat="1" ht="48" customHeight="1" x14ac:dyDescent="0.25">
      <c r="A7" s="1646"/>
      <c r="B7" s="1089"/>
      <c r="C7" s="1090" t="s">
        <v>2037</v>
      </c>
      <c r="D7" s="1091"/>
      <c r="E7" s="1092">
        <v>38</v>
      </c>
      <c r="F7" s="1093"/>
      <c r="G7" s="1093"/>
      <c r="H7" s="1093"/>
      <c r="I7" s="1090" t="s">
        <v>339</v>
      </c>
      <c r="J7" s="1094"/>
      <c r="K7" s="1095"/>
      <c r="L7" s="1095"/>
      <c r="M7" s="1088">
        <v>55000</v>
      </c>
      <c r="N7" s="1092">
        <f>E7*M7</f>
        <v>2090000</v>
      </c>
      <c r="O7" s="1024"/>
      <c r="P7" s="1088"/>
      <c r="Q7" s="1137">
        <v>45000</v>
      </c>
      <c r="R7" s="1137">
        <f>E7*Q7</f>
        <v>1710000</v>
      </c>
    </row>
    <row r="8" spans="1:18" s="1026" customFormat="1" ht="48" customHeight="1" x14ac:dyDescent="0.25">
      <c r="A8" s="1646"/>
      <c r="B8" s="1089" t="s">
        <v>1772</v>
      </c>
      <c r="C8" s="1090">
        <v>310</v>
      </c>
      <c r="D8" s="1091">
        <v>3</v>
      </c>
      <c r="E8" s="1092">
        <v>154</v>
      </c>
      <c r="F8" s="1093"/>
      <c r="G8" s="1093"/>
      <c r="H8" s="1093"/>
      <c r="I8" s="1090" t="s">
        <v>339</v>
      </c>
      <c r="J8" s="1094"/>
      <c r="K8" s="1095"/>
      <c r="L8" s="1095"/>
      <c r="M8" s="1088">
        <v>50000</v>
      </c>
      <c r="N8" s="1092">
        <f>E8*M8</f>
        <v>7700000</v>
      </c>
      <c r="O8" s="1024"/>
      <c r="P8" s="1088"/>
      <c r="Q8" s="1137">
        <v>40000</v>
      </c>
      <c r="R8" s="1137">
        <f t="shared" si="1"/>
        <v>6160000</v>
      </c>
    </row>
    <row r="9" spans="1:18" s="1026" customFormat="1" ht="48" customHeight="1" x14ac:dyDescent="0.25">
      <c r="A9" s="1646"/>
      <c r="B9" s="1089" t="s">
        <v>1773</v>
      </c>
      <c r="C9" s="1090" t="s">
        <v>1774</v>
      </c>
      <c r="D9" s="1091">
        <v>3</v>
      </c>
      <c r="E9" s="1092">
        <v>41.9</v>
      </c>
      <c r="F9" s="1093"/>
      <c r="G9" s="1093"/>
      <c r="H9" s="1093"/>
      <c r="I9" s="1090" t="s">
        <v>339</v>
      </c>
      <c r="J9" s="1094"/>
      <c r="K9" s="1095"/>
      <c r="L9" s="1095"/>
      <c r="M9" s="1088">
        <v>55000</v>
      </c>
      <c r="N9" s="1092">
        <f t="shared" si="0"/>
        <v>2304500</v>
      </c>
      <c r="O9" s="1024"/>
      <c r="P9" s="1088"/>
      <c r="Q9" s="1137">
        <v>45000</v>
      </c>
      <c r="R9" s="1137">
        <f t="shared" si="1"/>
        <v>1885500</v>
      </c>
    </row>
    <row r="10" spans="1:18" s="1026" customFormat="1" ht="48" customHeight="1" x14ac:dyDescent="0.25">
      <c r="A10" s="1646"/>
      <c r="B10" s="1089" t="s">
        <v>1776</v>
      </c>
      <c r="C10" s="1090" t="s">
        <v>1775</v>
      </c>
      <c r="D10" s="1091">
        <v>3</v>
      </c>
      <c r="E10" s="1092">
        <v>67.8</v>
      </c>
      <c r="F10" s="1093"/>
      <c r="G10" s="1093"/>
      <c r="H10" s="1093"/>
      <c r="I10" s="1090" t="s">
        <v>339</v>
      </c>
      <c r="J10" s="1094"/>
      <c r="K10" s="1095"/>
      <c r="L10" s="1095"/>
      <c r="M10" s="1088">
        <v>55000</v>
      </c>
      <c r="N10" s="1092">
        <f t="shared" si="0"/>
        <v>3729000</v>
      </c>
      <c r="O10" s="1024"/>
      <c r="P10" s="1088"/>
      <c r="Q10" s="1137">
        <v>45000</v>
      </c>
      <c r="R10" s="1137">
        <f t="shared" si="1"/>
        <v>3051000</v>
      </c>
    </row>
    <row r="11" spans="1:18" s="1026" customFormat="1" ht="48" customHeight="1" x14ac:dyDescent="0.25">
      <c r="A11" s="1646"/>
      <c r="B11" s="1089" t="s">
        <v>1777</v>
      </c>
      <c r="C11" s="1090">
        <v>308</v>
      </c>
      <c r="D11" s="1091">
        <v>3</v>
      </c>
      <c r="E11" s="1092">
        <v>21.9</v>
      </c>
      <c r="F11" s="1093"/>
      <c r="G11" s="1093"/>
      <c r="H11" s="1093"/>
      <c r="I11" s="1090" t="s">
        <v>339</v>
      </c>
      <c r="J11" s="1094"/>
      <c r="K11" s="1095"/>
      <c r="L11" s="1095"/>
      <c r="M11" s="1088">
        <v>55000</v>
      </c>
      <c r="N11" s="1092">
        <f t="shared" si="0"/>
        <v>1204500</v>
      </c>
      <c r="O11" s="1024"/>
      <c r="P11" s="1088"/>
      <c r="Q11" s="1137">
        <v>45000</v>
      </c>
      <c r="R11" s="1137">
        <f t="shared" si="1"/>
        <v>985499.99999999988</v>
      </c>
    </row>
    <row r="12" spans="1:18" s="1026" customFormat="1" ht="48" customHeight="1" x14ac:dyDescent="0.25">
      <c r="A12" s="1646"/>
      <c r="B12" s="1089" t="s">
        <v>1779</v>
      </c>
      <c r="C12" s="1090" t="s">
        <v>1778</v>
      </c>
      <c r="D12" s="1091">
        <v>3</v>
      </c>
      <c r="E12" s="1092">
        <v>37.4</v>
      </c>
      <c r="F12" s="1093"/>
      <c r="G12" s="1093"/>
      <c r="H12" s="1093"/>
      <c r="I12" s="1090" t="s">
        <v>339</v>
      </c>
      <c r="J12" s="1094"/>
      <c r="K12" s="1095"/>
      <c r="L12" s="1095"/>
      <c r="M12" s="1088">
        <v>55000</v>
      </c>
      <c r="N12" s="1092">
        <f t="shared" si="0"/>
        <v>2057000</v>
      </c>
      <c r="O12" s="1024"/>
      <c r="P12" s="1088"/>
      <c r="Q12" s="1137">
        <v>45000</v>
      </c>
      <c r="R12" s="1137">
        <f t="shared" si="1"/>
        <v>1683000</v>
      </c>
    </row>
    <row r="13" spans="1:18" s="1026" customFormat="1" ht="48" customHeight="1" x14ac:dyDescent="0.25">
      <c r="A13" s="1646"/>
      <c r="B13" s="1089" t="s">
        <v>1369</v>
      </c>
      <c r="C13" s="1090" t="s">
        <v>1780</v>
      </c>
      <c r="D13" s="1091">
        <v>3</v>
      </c>
      <c r="E13" s="1092">
        <v>29.8</v>
      </c>
      <c r="F13" s="1093"/>
      <c r="G13" s="1093"/>
      <c r="H13" s="1093"/>
      <c r="I13" s="1090" t="s">
        <v>339</v>
      </c>
      <c r="J13" s="1094"/>
      <c r="K13" s="1095"/>
      <c r="L13" s="1095"/>
      <c r="M13" s="1088">
        <v>55000</v>
      </c>
      <c r="N13" s="1092">
        <f t="shared" si="0"/>
        <v>1639000</v>
      </c>
      <c r="O13" s="1024"/>
      <c r="P13" s="1088"/>
      <c r="Q13" s="1137">
        <v>50000</v>
      </c>
      <c r="R13" s="1137">
        <f t="shared" si="1"/>
        <v>1490000</v>
      </c>
    </row>
    <row r="14" spans="1:18" s="1026" customFormat="1" ht="48" customHeight="1" x14ac:dyDescent="0.25">
      <c r="A14" s="1646"/>
      <c r="B14" s="1089" t="s">
        <v>1366</v>
      </c>
      <c r="C14" s="1090">
        <v>306</v>
      </c>
      <c r="D14" s="1091">
        <v>3</v>
      </c>
      <c r="E14" s="1092">
        <v>48.9</v>
      </c>
      <c r="F14" s="1093"/>
      <c r="G14" s="1093"/>
      <c r="H14" s="1093"/>
      <c r="I14" s="1090" t="s">
        <v>339</v>
      </c>
      <c r="J14" s="1094"/>
      <c r="K14" s="1095"/>
      <c r="L14" s="1095"/>
      <c r="M14" s="1088">
        <v>55000</v>
      </c>
      <c r="N14" s="1092">
        <f t="shared" si="0"/>
        <v>2689500</v>
      </c>
      <c r="O14" s="1024"/>
      <c r="P14" s="1088"/>
      <c r="Q14" s="1137">
        <v>45000</v>
      </c>
      <c r="R14" s="1137">
        <f t="shared" si="1"/>
        <v>2200500</v>
      </c>
    </row>
    <row r="15" spans="1:18" ht="31.15" customHeight="1" x14ac:dyDescent="0.25">
      <c r="A15" s="1646"/>
      <c r="B15" s="1494" t="s">
        <v>1714</v>
      </c>
      <c r="C15" s="1495" t="s">
        <v>1715</v>
      </c>
      <c r="D15" s="1496">
        <v>4</v>
      </c>
      <c r="E15" s="1022">
        <f>28.7+19.5</f>
        <v>48.2</v>
      </c>
      <c r="F15" s="1119"/>
      <c r="G15" s="1022"/>
      <c r="H15" s="1113"/>
      <c r="I15" s="1495" t="s">
        <v>339</v>
      </c>
      <c r="J15" s="1120"/>
      <c r="K15" s="1023"/>
      <c r="L15" s="1114"/>
      <c r="M15" s="1497">
        <v>55000</v>
      </c>
      <c r="N15" s="1127">
        <f t="shared" si="0"/>
        <v>2651000</v>
      </c>
      <c r="O15" s="1121"/>
      <c r="P15" s="1115"/>
      <c r="Q15" s="1137">
        <v>45000</v>
      </c>
      <c r="R15" s="1137">
        <v>2410000</v>
      </c>
    </row>
    <row r="16" spans="1:18" ht="31.15" customHeight="1" x14ac:dyDescent="0.25">
      <c r="A16" s="1646"/>
      <c r="B16" s="1125" t="s">
        <v>1716</v>
      </c>
      <c r="C16" s="899">
        <v>408</v>
      </c>
      <c r="D16" s="1126"/>
      <c r="E16" s="920">
        <v>47.9</v>
      </c>
      <c r="F16" s="1119"/>
      <c r="G16" s="1022"/>
      <c r="H16" s="1113"/>
      <c r="I16" s="899" t="s">
        <v>339</v>
      </c>
      <c r="J16" s="1120"/>
      <c r="K16" s="1023"/>
      <c r="L16" s="1114"/>
      <c r="M16" s="1088">
        <v>55000</v>
      </c>
      <c r="N16" s="1127">
        <f t="shared" si="0"/>
        <v>2634500</v>
      </c>
      <c r="O16" s="1121"/>
      <c r="P16" s="1115"/>
      <c r="Q16" s="1137">
        <v>45000</v>
      </c>
      <c r="R16" s="1137">
        <v>2395000</v>
      </c>
    </row>
    <row r="17" spans="1:18" ht="15.75" hidden="1" customHeight="1" x14ac:dyDescent="0.25">
      <c r="A17" s="1646"/>
      <c r="B17" s="943" t="s">
        <v>1379</v>
      </c>
      <c r="C17" s="899">
        <v>409</v>
      </c>
      <c r="D17" s="1126">
        <v>4</v>
      </c>
      <c r="E17" s="920">
        <f>4.8+9.7</f>
        <v>14.5</v>
      </c>
      <c r="F17" s="1122"/>
      <c r="G17" s="920"/>
      <c r="H17" s="1116"/>
      <c r="I17" s="899" t="s">
        <v>339</v>
      </c>
      <c r="J17" s="1123"/>
      <c r="K17" s="922"/>
      <c r="L17" s="1117"/>
      <c r="M17" s="1088">
        <v>60000</v>
      </c>
      <c r="N17" s="1127">
        <f t="shared" si="0"/>
        <v>870000</v>
      </c>
      <c r="O17" s="1124"/>
      <c r="P17" s="1118"/>
      <c r="Q17" s="1137">
        <v>40000</v>
      </c>
      <c r="R17" s="1137">
        <v>580000</v>
      </c>
    </row>
    <row r="18" spans="1:18" ht="69" customHeight="1" x14ac:dyDescent="0.25">
      <c r="A18" s="1646"/>
      <c r="B18" s="943" t="s">
        <v>1380</v>
      </c>
      <c r="C18" s="899" t="s">
        <v>2047</v>
      </c>
      <c r="D18" s="1126">
        <v>4</v>
      </c>
      <c r="E18" s="920">
        <f>19.2+19.3+20.9+21.7+15.5+20.8+17</f>
        <v>134.39999999999998</v>
      </c>
      <c r="F18" s="1122"/>
      <c r="G18" s="920"/>
      <c r="H18" s="1116"/>
      <c r="I18" s="899"/>
      <c r="J18" s="1123"/>
      <c r="K18" s="922"/>
      <c r="L18" s="1117"/>
      <c r="M18" s="1088"/>
      <c r="N18" s="1127"/>
      <c r="O18" s="1124"/>
      <c r="P18" s="1118"/>
      <c r="Q18" s="1137"/>
      <c r="R18" s="1137"/>
    </row>
    <row r="19" spans="1:18" ht="69" customHeight="1" x14ac:dyDescent="0.25">
      <c r="A19" s="1646"/>
      <c r="B19" s="1526">
        <v>30</v>
      </c>
      <c r="C19" s="899" t="s">
        <v>2048</v>
      </c>
      <c r="D19" s="1126">
        <v>4</v>
      </c>
      <c r="E19" s="920">
        <v>17</v>
      </c>
      <c r="F19" s="1122"/>
      <c r="G19" s="920"/>
      <c r="H19" s="1116"/>
      <c r="I19" s="899" t="s">
        <v>339</v>
      </c>
      <c r="J19" s="1123">
        <v>765000</v>
      </c>
      <c r="K19" s="922"/>
      <c r="L19" s="1117"/>
      <c r="M19" s="899">
        <v>45000</v>
      </c>
      <c r="N19" s="1127">
        <f t="shared" si="0"/>
        <v>765000</v>
      </c>
      <c r="O19" s="1124"/>
      <c r="P19" s="1118"/>
      <c r="Q19" s="1137"/>
      <c r="R19" s="1137"/>
    </row>
    <row r="20" spans="1:18" ht="69" customHeight="1" x14ac:dyDescent="0.25">
      <c r="A20" s="1646"/>
      <c r="B20" s="1526">
        <v>35</v>
      </c>
      <c r="C20" s="899" t="s">
        <v>2049</v>
      </c>
      <c r="D20" s="1126">
        <v>4</v>
      </c>
      <c r="E20" s="920">
        <v>19.2</v>
      </c>
      <c r="F20" s="1122"/>
      <c r="G20" s="920"/>
      <c r="H20" s="1116"/>
      <c r="I20" s="899" t="s">
        <v>339</v>
      </c>
      <c r="J20" s="1123">
        <v>864000</v>
      </c>
      <c r="K20" s="922"/>
      <c r="L20" s="1117"/>
      <c r="M20" s="899">
        <v>45000</v>
      </c>
      <c r="N20" s="1127">
        <f t="shared" si="0"/>
        <v>864000</v>
      </c>
      <c r="O20" s="1124"/>
      <c r="P20" s="1118"/>
      <c r="Q20" s="1137"/>
      <c r="R20" s="1137"/>
    </row>
    <row r="21" spans="1:18" ht="15.75" customHeight="1" x14ac:dyDescent="0.25">
      <c r="A21" s="1646"/>
      <c r="B21" s="943" t="s">
        <v>1721</v>
      </c>
      <c r="C21" s="899">
        <v>412</v>
      </c>
      <c r="D21" s="1126">
        <v>4</v>
      </c>
      <c r="E21" s="920">
        <f>16.8+48.6+19.8+16.3+34.8+1.1+0.5</f>
        <v>137.9</v>
      </c>
      <c r="F21" s="1122"/>
      <c r="G21" s="920"/>
      <c r="H21" s="1116"/>
      <c r="I21" s="899" t="s">
        <v>339</v>
      </c>
      <c r="J21" s="1123"/>
      <c r="K21" s="922"/>
      <c r="L21" s="1117"/>
      <c r="M21" s="1088">
        <v>50000</v>
      </c>
      <c r="N21" s="1127">
        <f t="shared" si="0"/>
        <v>6895000</v>
      </c>
      <c r="O21" s="1124"/>
      <c r="P21" s="1118"/>
      <c r="Q21" s="1137">
        <v>45000</v>
      </c>
      <c r="R21" s="1137">
        <v>6895000</v>
      </c>
    </row>
    <row r="22" spans="1:18" ht="15.75" hidden="1" customHeight="1" x14ac:dyDescent="0.25">
      <c r="A22" s="1646"/>
      <c r="B22" s="1125" t="s">
        <v>1717</v>
      </c>
      <c r="C22" s="899">
        <v>413</v>
      </c>
      <c r="D22" s="1126">
        <v>4</v>
      </c>
      <c r="E22" s="920">
        <v>2.7</v>
      </c>
      <c r="F22" s="1122"/>
      <c r="G22" s="920"/>
      <c r="H22" s="1116"/>
      <c r="I22" s="899" t="s">
        <v>339</v>
      </c>
      <c r="J22" s="1123"/>
      <c r="K22" s="922"/>
      <c r="L22" s="1117"/>
      <c r="M22" s="1088">
        <v>60000</v>
      </c>
      <c r="N22" s="1127">
        <f t="shared" si="0"/>
        <v>162000</v>
      </c>
      <c r="O22" s="1124"/>
      <c r="P22" s="1118"/>
      <c r="Q22" s="1137">
        <v>60000</v>
      </c>
      <c r="R22" s="1137">
        <v>162000</v>
      </c>
    </row>
    <row r="23" spans="1:18" ht="15.75" customHeight="1" x14ac:dyDescent="0.25">
      <c r="A23" s="1646"/>
      <c r="B23" s="943" t="s">
        <v>1718</v>
      </c>
      <c r="C23" s="899" t="s">
        <v>1719</v>
      </c>
      <c r="D23" s="1126">
        <v>4</v>
      </c>
      <c r="E23" s="920">
        <f>3.3+6.5</f>
        <v>9.8000000000000007</v>
      </c>
      <c r="F23" s="1122"/>
      <c r="G23" s="920"/>
      <c r="H23" s="1116"/>
      <c r="I23" s="899" t="s">
        <v>339</v>
      </c>
      <c r="J23" s="1123"/>
      <c r="K23" s="922"/>
      <c r="L23" s="1117"/>
      <c r="M23" s="1088">
        <v>60000</v>
      </c>
      <c r="N23" s="1127">
        <f t="shared" si="0"/>
        <v>588000</v>
      </c>
      <c r="O23" s="1124"/>
      <c r="P23" s="1118"/>
      <c r="Q23" s="1137">
        <v>40000</v>
      </c>
      <c r="R23" s="1137">
        <v>392000</v>
      </c>
    </row>
    <row r="24" spans="1:18" ht="55.5" customHeight="1" x14ac:dyDescent="0.25">
      <c r="A24" s="1647"/>
      <c r="B24" s="943" t="s">
        <v>1720</v>
      </c>
      <c r="C24" s="899" t="s">
        <v>1719</v>
      </c>
      <c r="D24" s="1126">
        <v>4</v>
      </c>
      <c r="E24" s="920">
        <f>4.9</f>
        <v>4.9000000000000004</v>
      </c>
      <c r="F24" s="1122"/>
      <c r="G24" s="920"/>
      <c r="H24" s="1116"/>
      <c r="I24" s="899" t="s">
        <v>339</v>
      </c>
      <c r="J24" s="1123"/>
      <c r="K24" s="922"/>
      <c r="L24" s="1117"/>
      <c r="M24" s="1088">
        <v>60000</v>
      </c>
      <c r="N24" s="1127">
        <f t="shared" si="0"/>
        <v>294000</v>
      </c>
      <c r="O24" s="1124"/>
      <c r="P24" s="1118"/>
      <c r="Q24" s="1137">
        <v>50000</v>
      </c>
      <c r="R24" s="1137">
        <v>245000</v>
      </c>
    </row>
    <row r="25" spans="1:18" ht="29.25" customHeight="1" x14ac:dyDescent="0.25">
      <c r="A25" s="1644"/>
      <c r="B25" s="943" t="s">
        <v>1384</v>
      </c>
      <c r="C25" s="899">
        <v>504</v>
      </c>
      <c r="D25" s="1128">
        <v>5</v>
      </c>
      <c r="E25" s="920">
        <v>82</v>
      </c>
      <c r="F25" s="920"/>
      <c r="G25" s="920"/>
      <c r="H25" s="920"/>
      <c r="I25" s="899" t="s">
        <v>339</v>
      </c>
      <c r="J25" s="1132"/>
      <c r="K25" s="1132"/>
      <c r="L25" s="1132"/>
      <c r="M25" s="1088">
        <v>50000</v>
      </c>
      <c r="N25" s="1088">
        <f>M25*E25</f>
        <v>4100000</v>
      </c>
      <c r="O25" s="1024" t="s">
        <v>405</v>
      </c>
      <c r="P25" s="1088"/>
      <c r="Q25" s="1137">
        <v>45000</v>
      </c>
      <c r="R25" s="1137">
        <v>3690000</v>
      </c>
    </row>
    <row r="26" spans="1:18" ht="40.5" customHeight="1" x14ac:dyDescent="0.25">
      <c r="A26" s="1644"/>
      <c r="B26" s="943" t="s">
        <v>1390</v>
      </c>
      <c r="C26" s="899">
        <v>510</v>
      </c>
      <c r="D26" s="899">
        <v>5</v>
      </c>
      <c r="E26" s="1129">
        <v>146.9</v>
      </c>
      <c r="F26" s="1129"/>
      <c r="G26" s="1129"/>
      <c r="H26" s="1129"/>
      <c r="I26" s="899" t="s">
        <v>339</v>
      </c>
      <c r="J26" s="921"/>
      <c r="K26" s="1131"/>
      <c r="L26" s="1131"/>
      <c r="M26" s="1088">
        <v>50000</v>
      </c>
      <c r="N26" s="1088">
        <f>M26*E26</f>
        <v>7345000</v>
      </c>
      <c r="O26" s="1024"/>
      <c r="P26" s="1088"/>
      <c r="Q26" s="1137">
        <v>40000</v>
      </c>
      <c r="R26" s="1137">
        <v>5876000</v>
      </c>
    </row>
    <row r="27" spans="1:18" x14ac:dyDescent="0.25">
      <c r="I27" s="1026"/>
    </row>
    <row r="28" spans="1:18" x14ac:dyDescent="0.25">
      <c r="I28" s="1026"/>
    </row>
    <row r="29" spans="1:18" x14ac:dyDescent="0.25">
      <c r="I29" s="1026"/>
    </row>
    <row r="30" spans="1:18" x14ac:dyDescent="0.25">
      <c r="I30" s="1026"/>
    </row>
    <row r="31" spans="1:18" x14ac:dyDescent="0.25">
      <c r="I31" s="1026"/>
    </row>
    <row r="32" spans="1:18" x14ac:dyDescent="0.25">
      <c r="I32" s="1026"/>
    </row>
    <row r="33" spans="9:9" x14ac:dyDescent="0.25">
      <c r="I33" s="1026"/>
    </row>
    <row r="34" spans="9:9" x14ac:dyDescent="0.25">
      <c r="I34" s="1026"/>
    </row>
    <row r="35" spans="9:9" x14ac:dyDescent="0.25">
      <c r="I35" s="1026"/>
    </row>
    <row r="36" spans="9:9" x14ac:dyDescent="0.25">
      <c r="I36" s="1026"/>
    </row>
    <row r="37" spans="9:9" x14ac:dyDescent="0.25">
      <c r="I37" s="1026"/>
    </row>
    <row r="38" spans="9:9" x14ac:dyDescent="0.25">
      <c r="I38" s="1026"/>
    </row>
    <row r="39" spans="9:9" x14ac:dyDescent="0.25">
      <c r="I39" s="1026"/>
    </row>
    <row r="40" spans="9:9" x14ac:dyDescent="0.25">
      <c r="I40" s="1026"/>
    </row>
    <row r="41" spans="9:9" x14ac:dyDescent="0.25">
      <c r="I41" s="1026"/>
    </row>
    <row r="42" spans="9:9" x14ac:dyDescent="0.25">
      <c r="I42" s="1026"/>
    </row>
    <row r="43" spans="9:9" x14ac:dyDescent="0.25">
      <c r="I43" s="1026"/>
    </row>
    <row r="44" spans="9:9" x14ac:dyDescent="0.25">
      <c r="I44" s="1026"/>
    </row>
    <row r="45" spans="9:9" x14ac:dyDescent="0.25">
      <c r="I45" s="1026"/>
    </row>
    <row r="46" spans="9:9" x14ac:dyDescent="0.25">
      <c r="I46" s="1026"/>
    </row>
    <row r="47" spans="9:9" x14ac:dyDescent="0.25">
      <c r="I47" s="1026"/>
    </row>
    <row r="48" spans="9:9" x14ac:dyDescent="0.25">
      <c r="I48" s="1026"/>
    </row>
    <row r="49" spans="9:9" x14ac:dyDescent="0.25">
      <c r="I49" s="1026"/>
    </row>
    <row r="50" spans="9:9" x14ac:dyDescent="0.25">
      <c r="I50" s="1026"/>
    </row>
    <row r="51" spans="9:9" x14ac:dyDescent="0.25">
      <c r="I51" s="1026"/>
    </row>
    <row r="52" spans="9:9" x14ac:dyDescent="0.25">
      <c r="I52" s="1026"/>
    </row>
    <row r="53" spans="9:9" x14ac:dyDescent="0.25">
      <c r="I53" s="1026"/>
    </row>
    <row r="54" spans="9:9" x14ac:dyDescent="0.25">
      <c r="I54" s="1026"/>
    </row>
    <row r="55" spans="9:9" x14ac:dyDescent="0.25">
      <c r="I55" s="1026"/>
    </row>
    <row r="56" spans="9:9" x14ac:dyDescent="0.25">
      <c r="I56" s="1026"/>
    </row>
    <row r="57" spans="9:9" x14ac:dyDescent="0.25">
      <c r="I57" s="1026"/>
    </row>
    <row r="58" spans="9:9" x14ac:dyDescent="0.25">
      <c r="I58" s="1026"/>
    </row>
    <row r="59" spans="9:9" x14ac:dyDescent="0.25">
      <c r="I59" s="1026"/>
    </row>
    <row r="60" spans="9:9" x14ac:dyDescent="0.25">
      <c r="I60" s="1026"/>
    </row>
    <row r="61" spans="9:9" x14ac:dyDescent="0.25">
      <c r="I61" s="1026"/>
    </row>
    <row r="62" spans="9:9" x14ac:dyDescent="0.25">
      <c r="I62" s="1026"/>
    </row>
    <row r="63" spans="9:9" x14ac:dyDescent="0.25">
      <c r="I63" s="1026"/>
    </row>
    <row r="64" spans="9:9" x14ac:dyDescent="0.25">
      <c r="I64" s="1026"/>
    </row>
    <row r="65" spans="9:9" x14ac:dyDescent="0.25">
      <c r="I65" s="1026"/>
    </row>
    <row r="66" spans="9:9" x14ac:dyDescent="0.25">
      <c r="I66" s="1026"/>
    </row>
    <row r="67" spans="9:9" x14ac:dyDescent="0.25">
      <c r="I67" s="1026"/>
    </row>
    <row r="68" spans="9:9" x14ac:dyDescent="0.25">
      <c r="I68" s="1026"/>
    </row>
    <row r="69" spans="9:9" x14ac:dyDescent="0.25">
      <c r="I69" s="1026"/>
    </row>
    <row r="70" spans="9:9" x14ac:dyDescent="0.25">
      <c r="I70" s="1026"/>
    </row>
    <row r="71" spans="9:9" x14ac:dyDescent="0.25">
      <c r="I71" s="1026"/>
    </row>
    <row r="72" spans="9:9" x14ac:dyDescent="0.25">
      <c r="I72" s="1026"/>
    </row>
    <row r="73" spans="9:9" x14ac:dyDescent="0.25">
      <c r="I73" s="1026"/>
    </row>
    <row r="74" spans="9:9" x14ac:dyDescent="0.25">
      <c r="I74" s="1026"/>
    </row>
    <row r="75" spans="9:9" x14ac:dyDescent="0.25">
      <c r="I75" s="1026"/>
    </row>
    <row r="76" spans="9:9" x14ac:dyDescent="0.25">
      <c r="I76" s="1026"/>
    </row>
    <row r="77" spans="9:9" x14ac:dyDescent="0.25">
      <c r="I77" s="1026"/>
    </row>
    <row r="78" spans="9:9" x14ac:dyDescent="0.25">
      <c r="I78" s="1026"/>
    </row>
    <row r="79" spans="9:9" x14ac:dyDescent="0.25">
      <c r="I79" s="1026"/>
    </row>
    <row r="80" spans="9:9" x14ac:dyDescent="0.25">
      <c r="I80" s="1026"/>
    </row>
    <row r="81" spans="9:9" x14ac:dyDescent="0.25">
      <c r="I81" s="1026"/>
    </row>
    <row r="82" spans="9:9" x14ac:dyDescent="0.25">
      <c r="I82" s="1026"/>
    </row>
    <row r="83" spans="9:9" x14ac:dyDescent="0.25">
      <c r="I83" s="1026"/>
    </row>
    <row r="84" spans="9:9" x14ac:dyDescent="0.25">
      <c r="I84" s="1026"/>
    </row>
    <row r="85" spans="9:9" x14ac:dyDescent="0.25">
      <c r="I85" s="1026"/>
    </row>
    <row r="86" spans="9:9" x14ac:dyDescent="0.25">
      <c r="I86" s="1026"/>
    </row>
    <row r="87" spans="9:9" x14ac:dyDescent="0.25">
      <c r="I87" s="1026"/>
    </row>
    <row r="88" spans="9:9" x14ac:dyDescent="0.25">
      <c r="I88" s="1026"/>
    </row>
    <row r="89" spans="9:9" x14ac:dyDescent="0.25">
      <c r="I89" s="1026"/>
    </row>
    <row r="90" spans="9:9" x14ac:dyDescent="0.25">
      <c r="I90" s="1026"/>
    </row>
    <row r="91" spans="9:9" x14ac:dyDescent="0.25">
      <c r="I91" s="1026"/>
    </row>
    <row r="92" spans="9:9" x14ac:dyDescent="0.25">
      <c r="I92" s="1026"/>
    </row>
    <row r="93" spans="9:9" x14ac:dyDescent="0.25">
      <c r="I93" s="1026"/>
    </row>
    <row r="94" spans="9:9" x14ac:dyDescent="0.25">
      <c r="I94" s="1026"/>
    </row>
    <row r="95" spans="9:9" x14ac:dyDescent="0.25">
      <c r="I95" s="1026"/>
    </row>
    <row r="96" spans="9:9" x14ac:dyDescent="0.25">
      <c r="I96" s="1026"/>
    </row>
    <row r="97" spans="9:9" x14ac:dyDescent="0.25">
      <c r="I97" s="1026"/>
    </row>
    <row r="98" spans="9:9" x14ac:dyDescent="0.25">
      <c r="I98" s="1026"/>
    </row>
    <row r="99" spans="9:9" x14ac:dyDescent="0.25">
      <c r="I99" s="1026"/>
    </row>
    <row r="100" spans="9:9" x14ac:dyDescent="0.25">
      <c r="I100" s="1026"/>
    </row>
    <row r="101" spans="9:9" x14ac:dyDescent="0.25">
      <c r="I101" s="1026"/>
    </row>
    <row r="102" spans="9:9" x14ac:dyDescent="0.25">
      <c r="I102" s="1026"/>
    </row>
    <row r="103" spans="9:9" x14ac:dyDescent="0.25">
      <c r="I103" s="1026"/>
    </row>
    <row r="104" spans="9:9" x14ac:dyDescent="0.25">
      <c r="I104" s="1026"/>
    </row>
    <row r="105" spans="9:9" x14ac:dyDescent="0.25">
      <c r="I105" s="1026"/>
    </row>
    <row r="106" spans="9:9" x14ac:dyDescent="0.25">
      <c r="I106" s="1026"/>
    </row>
    <row r="107" spans="9:9" x14ac:dyDescent="0.25">
      <c r="I107" s="1026"/>
    </row>
    <row r="108" spans="9:9" x14ac:dyDescent="0.25">
      <c r="I108" s="1026"/>
    </row>
    <row r="109" spans="9:9" x14ac:dyDescent="0.25">
      <c r="I109" s="1026"/>
    </row>
    <row r="110" spans="9:9" x14ac:dyDescent="0.25">
      <c r="I110" s="1026"/>
    </row>
    <row r="111" spans="9:9" x14ac:dyDescent="0.25">
      <c r="I111" s="1026"/>
    </row>
    <row r="112" spans="9:9" x14ac:dyDescent="0.25">
      <c r="I112" s="1026"/>
    </row>
    <row r="113" spans="9:9" x14ac:dyDescent="0.25">
      <c r="I113" s="1026"/>
    </row>
    <row r="114" spans="9:9" x14ac:dyDescent="0.25">
      <c r="I114" s="1026"/>
    </row>
    <row r="115" spans="9:9" x14ac:dyDescent="0.25">
      <c r="I115" s="1026"/>
    </row>
    <row r="116" spans="9:9" x14ac:dyDescent="0.25">
      <c r="I116" s="1026"/>
    </row>
    <row r="117" spans="9:9" x14ac:dyDescent="0.25">
      <c r="I117" s="1026"/>
    </row>
    <row r="118" spans="9:9" x14ac:dyDescent="0.25">
      <c r="I118" s="1026"/>
    </row>
    <row r="119" spans="9:9" x14ac:dyDescent="0.25">
      <c r="I119" s="1026"/>
    </row>
    <row r="120" spans="9:9" x14ac:dyDescent="0.25">
      <c r="I120" s="1026"/>
    </row>
    <row r="121" spans="9:9" x14ac:dyDescent="0.25">
      <c r="I121" s="1026"/>
    </row>
    <row r="122" spans="9:9" x14ac:dyDescent="0.25">
      <c r="I122" s="1026"/>
    </row>
    <row r="123" spans="9:9" x14ac:dyDescent="0.25">
      <c r="I123" s="1026"/>
    </row>
    <row r="124" spans="9:9" x14ac:dyDescent="0.25">
      <c r="I124" s="1026"/>
    </row>
    <row r="125" spans="9:9" x14ac:dyDescent="0.25">
      <c r="I125" s="1026"/>
    </row>
    <row r="126" spans="9:9" x14ac:dyDescent="0.25">
      <c r="I126" s="1026"/>
    </row>
    <row r="127" spans="9:9" x14ac:dyDescent="0.25">
      <c r="I127" s="1026"/>
    </row>
    <row r="128" spans="9:9" x14ac:dyDescent="0.25">
      <c r="I128" s="1026"/>
    </row>
    <row r="129" spans="9:9" x14ac:dyDescent="0.25">
      <c r="I129" s="1026"/>
    </row>
    <row r="130" spans="9:9" x14ac:dyDescent="0.25">
      <c r="I130" s="1026"/>
    </row>
    <row r="131" spans="9:9" x14ac:dyDescent="0.25">
      <c r="I131" s="1026"/>
    </row>
    <row r="132" spans="9:9" x14ac:dyDescent="0.25">
      <c r="I132" s="1026"/>
    </row>
    <row r="133" spans="9:9" x14ac:dyDescent="0.25">
      <c r="I133" s="1026"/>
    </row>
    <row r="134" spans="9:9" x14ac:dyDescent="0.25">
      <c r="I134" s="1026"/>
    </row>
    <row r="135" spans="9:9" x14ac:dyDescent="0.25">
      <c r="I135" s="1026"/>
    </row>
    <row r="136" spans="9:9" x14ac:dyDescent="0.25">
      <c r="I136" s="1026"/>
    </row>
    <row r="137" spans="9:9" x14ac:dyDescent="0.25">
      <c r="I137" s="1026"/>
    </row>
    <row r="138" spans="9:9" x14ac:dyDescent="0.25">
      <c r="I138" s="1026"/>
    </row>
    <row r="139" spans="9:9" x14ac:dyDescent="0.25">
      <c r="I139" s="1026"/>
    </row>
    <row r="140" spans="9:9" x14ac:dyDescent="0.25">
      <c r="I140" s="1026"/>
    </row>
    <row r="141" spans="9:9" x14ac:dyDescent="0.25">
      <c r="I141" s="1026"/>
    </row>
    <row r="142" spans="9:9" x14ac:dyDescent="0.25">
      <c r="I142" s="1026"/>
    </row>
    <row r="143" spans="9:9" x14ac:dyDescent="0.25">
      <c r="I143" s="1026"/>
    </row>
    <row r="144" spans="9:9" x14ac:dyDescent="0.25">
      <c r="I144" s="1026"/>
    </row>
    <row r="145" spans="9:9" x14ac:dyDescent="0.25">
      <c r="I145" s="1026"/>
    </row>
    <row r="146" spans="9:9" x14ac:dyDescent="0.25">
      <c r="I146" s="1026"/>
    </row>
    <row r="147" spans="9:9" x14ac:dyDescent="0.25">
      <c r="I147" s="1026"/>
    </row>
    <row r="148" spans="9:9" x14ac:dyDescent="0.25">
      <c r="I148" s="1026"/>
    </row>
    <row r="149" spans="9:9" x14ac:dyDescent="0.25">
      <c r="I149" s="1026"/>
    </row>
    <row r="150" spans="9:9" x14ac:dyDescent="0.25">
      <c r="I150" s="1026"/>
    </row>
    <row r="151" spans="9:9" x14ac:dyDescent="0.25">
      <c r="I151" s="1026"/>
    </row>
    <row r="152" spans="9:9" x14ac:dyDescent="0.25">
      <c r="I152" s="1026"/>
    </row>
    <row r="153" spans="9:9" x14ac:dyDescent="0.25">
      <c r="I153" s="1026"/>
    </row>
    <row r="154" spans="9:9" x14ac:dyDescent="0.25">
      <c r="I154" s="1026"/>
    </row>
    <row r="155" spans="9:9" x14ac:dyDescent="0.25">
      <c r="I155" s="1026"/>
    </row>
    <row r="156" spans="9:9" x14ac:dyDescent="0.25">
      <c r="I156" s="1026"/>
    </row>
    <row r="157" spans="9:9" x14ac:dyDescent="0.25">
      <c r="I157" s="1026"/>
    </row>
    <row r="158" spans="9:9" x14ac:dyDescent="0.25">
      <c r="I158" s="1026"/>
    </row>
    <row r="159" spans="9:9" x14ac:dyDescent="0.25">
      <c r="I159" s="1026"/>
    </row>
    <row r="160" spans="9:9" x14ac:dyDescent="0.25">
      <c r="I160" s="1026"/>
    </row>
    <row r="161" spans="9:9" x14ac:dyDescent="0.25">
      <c r="I161" s="1026"/>
    </row>
    <row r="162" spans="9:9" x14ac:dyDescent="0.25">
      <c r="I162" s="1026"/>
    </row>
    <row r="163" spans="9:9" x14ac:dyDescent="0.25">
      <c r="I163" s="1026"/>
    </row>
    <row r="164" spans="9:9" x14ac:dyDescent="0.25">
      <c r="I164" s="1026"/>
    </row>
    <row r="165" spans="9:9" x14ac:dyDescent="0.25">
      <c r="I165" s="1026"/>
    </row>
    <row r="166" spans="9:9" x14ac:dyDescent="0.25">
      <c r="I166" s="1026"/>
    </row>
    <row r="167" spans="9:9" x14ac:dyDescent="0.25">
      <c r="I167" s="1026"/>
    </row>
    <row r="168" spans="9:9" x14ac:dyDescent="0.25">
      <c r="I168" s="1026"/>
    </row>
    <row r="169" spans="9:9" x14ac:dyDescent="0.25">
      <c r="I169" s="1026"/>
    </row>
    <row r="170" spans="9:9" x14ac:dyDescent="0.25">
      <c r="I170" s="1026"/>
    </row>
    <row r="171" spans="9:9" x14ac:dyDescent="0.25">
      <c r="I171" s="1026"/>
    </row>
    <row r="172" spans="9:9" x14ac:dyDescent="0.25">
      <c r="I172" s="1026"/>
    </row>
    <row r="173" spans="9:9" x14ac:dyDescent="0.25">
      <c r="I173" s="1026"/>
    </row>
    <row r="174" spans="9:9" x14ac:dyDescent="0.25">
      <c r="I174" s="1026"/>
    </row>
    <row r="175" spans="9:9" x14ac:dyDescent="0.25">
      <c r="I175" s="1026"/>
    </row>
    <row r="176" spans="9:9" x14ac:dyDescent="0.25">
      <c r="I176" s="1026"/>
    </row>
    <row r="177" spans="9:9" x14ac:dyDescent="0.25">
      <c r="I177" s="1026"/>
    </row>
    <row r="178" spans="9:9" x14ac:dyDescent="0.25">
      <c r="I178" s="1026"/>
    </row>
    <row r="179" spans="9:9" x14ac:dyDescent="0.25">
      <c r="I179" s="1026"/>
    </row>
    <row r="180" spans="9:9" x14ac:dyDescent="0.25">
      <c r="I180" s="1026"/>
    </row>
    <row r="181" spans="9:9" x14ac:dyDescent="0.25">
      <c r="I181" s="1026"/>
    </row>
    <row r="182" spans="9:9" x14ac:dyDescent="0.25">
      <c r="I182" s="1026"/>
    </row>
    <row r="183" spans="9:9" x14ac:dyDescent="0.25">
      <c r="I183" s="1026"/>
    </row>
    <row r="184" spans="9:9" x14ac:dyDescent="0.25">
      <c r="I184" s="1026"/>
    </row>
    <row r="185" spans="9:9" x14ac:dyDescent="0.25">
      <c r="I185" s="1026"/>
    </row>
    <row r="186" spans="9:9" x14ac:dyDescent="0.25">
      <c r="I186" s="1026"/>
    </row>
    <row r="187" spans="9:9" x14ac:dyDescent="0.25">
      <c r="I187" s="1026"/>
    </row>
    <row r="188" spans="9:9" x14ac:dyDescent="0.25">
      <c r="I188" s="1026"/>
    </row>
    <row r="189" spans="9:9" x14ac:dyDescent="0.25">
      <c r="I189" s="1026"/>
    </row>
    <row r="190" spans="9:9" x14ac:dyDescent="0.25">
      <c r="I190" s="1026"/>
    </row>
    <row r="191" spans="9:9" x14ac:dyDescent="0.25">
      <c r="I191" s="1026"/>
    </row>
    <row r="192" spans="9:9" x14ac:dyDescent="0.25">
      <c r="I192" s="1026"/>
    </row>
    <row r="193" spans="9:9" x14ac:dyDescent="0.25">
      <c r="I193" s="1026"/>
    </row>
    <row r="194" spans="9:9" x14ac:dyDescent="0.25">
      <c r="I194" s="1026"/>
    </row>
    <row r="195" spans="9:9" x14ac:dyDescent="0.25">
      <c r="I195" s="1026"/>
    </row>
    <row r="196" spans="9:9" x14ac:dyDescent="0.25">
      <c r="I196" s="1026"/>
    </row>
    <row r="197" spans="9:9" x14ac:dyDescent="0.25">
      <c r="I197" s="1026"/>
    </row>
    <row r="198" spans="9:9" x14ac:dyDescent="0.25">
      <c r="I198" s="1026"/>
    </row>
    <row r="199" spans="9:9" x14ac:dyDescent="0.25">
      <c r="I199" s="1026"/>
    </row>
    <row r="200" spans="9:9" x14ac:dyDescent="0.25">
      <c r="I200" s="1026"/>
    </row>
    <row r="201" spans="9:9" x14ac:dyDescent="0.25">
      <c r="I201" s="1026"/>
    </row>
    <row r="202" spans="9:9" x14ac:dyDescent="0.25">
      <c r="I202" s="1026"/>
    </row>
    <row r="203" spans="9:9" x14ac:dyDescent="0.25">
      <c r="I203" s="1026"/>
    </row>
    <row r="204" spans="9:9" x14ac:dyDescent="0.25">
      <c r="I204" s="1026"/>
    </row>
    <row r="205" spans="9:9" x14ac:dyDescent="0.25">
      <c r="I205" s="1026"/>
    </row>
    <row r="206" spans="9:9" x14ac:dyDescent="0.25">
      <c r="I206" s="1026"/>
    </row>
    <row r="207" spans="9:9" x14ac:dyDescent="0.25">
      <c r="I207" s="1026"/>
    </row>
    <row r="208" spans="9:9" x14ac:dyDescent="0.25">
      <c r="I208" s="1026"/>
    </row>
    <row r="209" spans="9:9" x14ac:dyDescent="0.25">
      <c r="I209" s="1026"/>
    </row>
    <row r="210" spans="9:9" x14ac:dyDescent="0.25">
      <c r="I210" s="1026"/>
    </row>
    <row r="211" spans="9:9" x14ac:dyDescent="0.25">
      <c r="I211" s="1026"/>
    </row>
    <row r="212" spans="9:9" x14ac:dyDescent="0.25">
      <c r="I212" s="1026"/>
    </row>
    <row r="213" spans="9:9" x14ac:dyDescent="0.25">
      <c r="I213" s="1026"/>
    </row>
    <row r="214" spans="9:9" x14ac:dyDescent="0.25">
      <c r="I214" s="1026"/>
    </row>
    <row r="215" spans="9:9" x14ac:dyDescent="0.25">
      <c r="I215" s="1026"/>
    </row>
    <row r="216" spans="9:9" x14ac:dyDescent="0.25">
      <c r="I216" s="1026"/>
    </row>
    <row r="217" spans="9:9" x14ac:dyDescent="0.25">
      <c r="I217" s="1026"/>
    </row>
    <row r="218" spans="9:9" x14ac:dyDescent="0.25">
      <c r="I218" s="1026"/>
    </row>
    <row r="219" spans="9:9" x14ac:dyDescent="0.25">
      <c r="I219" s="1026"/>
    </row>
    <row r="220" spans="9:9" x14ac:dyDescent="0.25">
      <c r="I220" s="1026"/>
    </row>
    <row r="221" spans="9:9" x14ac:dyDescent="0.25">
      <c r="I221" s="1026"/>
    </row>
    <row r="222" spans="9:9" x14ac:dyDescent="0.25">
      <c r="I222" s="1026"/>
    </row>
    <row r="223" spans="9:9" x14ac:dyDescent="0.25">
      <c r="I223" s="1026"/>
    </row>
    <row r="224" spans="9:9" x14ac:dyDescent="0.25">
      <c r="I224" s="1026"/>
    </row>
    <row r="225" spans="9:9" x14ac:dyDescent="0.25">
      <c r="I225" s="1026"/>
    </row>
    <row r="226" spans="9:9" x14ac:dyDescent="0.25">
      <c r="I226" s="1026"/>
    </row>
    <row r="227" spans="9:9" x14ac:dyDescent="0.25">
      <c r="I227" s="1026"/>
    </row>
    <row r="228" spans="9:9" x14ac:dyDescent="0.25">
      <c r="I228" s="1026"/>
    </row>
    <row r="229" spans="9:9" x14ac:dyDescent="0.25">
      <c r="I229" s="1026"/>
    </row>
    <row r="230" spans="9:9" x14ac:dyDescent="0.25">
      <c r="I230" s="1026"/>
    </row>
    <row r="231" spans="9:9" x14ac:dyDescent="0.25">
      <c r="I231" s="1026"/>
    </row>
    <row r="232" spans="9:9" x14ac:dyDescent="0.25">
      <c r="I232" s="1026"/>
    </row>
    <row r="233" spans="9:9" x14ac:dyDescent="0.25">
      <c r="I233" s="1026"/>
    </row>
    <row r="234" spans="9:9" x14ac:dyDescent="0.25">
      <c r="I234" s="1026"/>
    </row>
    <row r="235" spans="9:9" x14ac:dyDescent="0.25">
      <c r="I235" s="1026"/>
    </row>
    <row r="236" spans="9:9" x14ac:dyDescent="0.25">
      <c r="I236" s="1026"/>
    </row>
    <row r="237" spans="9:9" x14ac:dyDescent="0.25">
      <c r="I237" s="1026"/>
    </row>
    <row r="238" spans="9:9" x14ac:dyDescent="0.25">
      <c r="I238" s="1026"/>
    </row>
    <row r="239" spans="9:9" x14ac:dyDescent="0.25">
      <c r="I239" s="1026"/>
    </row>
    <row r="240" spans="9:9" x14ac:dyDescent="0.25">
      <c r="I240" s="1026"/>
    </row>
    <row r="241" spans="9:9" x14ac:dyDescent="0.25">
      <c r="I241" s="1026"/>
    </row>
    <row r="242" spans="9:9" x14ac:dyDescent="0.25">
      <c r="I242" s="1026"/>
    </row>
    <row r="243" spans="9:9" x14ac:dyDescent="0.25">
      <c r="I243" s="1026"/>
    </row>
    <row r="244" spans="9:9" x14ac:dyDescent="0.25">
      <c r="I244" s="1026"/>
    </row>
    <row r="245" spans="9:9" x14ac:dyDescent="0.25">
      <c r="I245" s="1026"/>
    </row>
    <row r="246" spans="9:9" x14ac:dyDescent="0.25">
      <c r="I246" s="1026"/>
    </row>
    <row r="247" spans="9:9" x14ac:dyDescent="0.25">
      <c r="I247" s="1026"/>
    </row>
    <row r="248" spans="9:9" x14ac:dyDescent="0.25">
      <c r="I248" s="1026"/>
    </row>
    <row r="249" spans="9:9" x14ac:dyDescent="0.25">
      <c r="I249" s="1026"/>
    </row>
    <row r="250" spans="9:9" x14ac:dyDescent="0.25">
      <c r="I250" s="1026"/>
    </row>
    <row r="251" spans="9:9" x14ac:dyDescent="0.25">
      <c r="I251" s="1026"/>
    </row>
    <row r="252" spans="9:9" x14ac:dyDescent="0.25">
      <c r="I252" s="1026"/>
    </row>
    <row r="253" spans="9:9" x14ac:dyDescent="0.25">
      <c r="I253" s="1026"/>
    </row>
    <row r="254" spans="9:9" x14ac:dyDescent="0.25">
      <c r="I254" s="1026"/>
    </row>
    <row r="255" spans="9:9" x14ac:dyDescent="0.25">
      <c r="I255" s="1026"/>
    </row>
    <row r="256" spans="9:9" x14ac:dyDescent="0.25">
      <c r="I256" s="1026"/>
    </row>
    <row r="257" spans="9:9" x14ac:dyDescent="0.25">
      <c r="I257" s="1026"/>
    </row>
    <row r="258" spans="9:9" x14ac:dyDescent="0.25">
      <c r="I258" s="1026"/>
    </row>
    <row r="259" spans="9:9" x14ac:dyDescent="0.25">
      <c r="I259" s="1026"/>
    </row>
    <row r="260" spans="9:9" x14ac:dyDescent="0.25">
      <c r="I260" s="1026"/>
    </row>
    <row r="261" spans="9:9" x14ac:dyDescent="0.25">
      <c r="I261" s="1026"/>
    </row>
    <row r="262" spans="9:9" x14ac:dyDescent="0.25">
      <c r="I262" s="1026"/>
    </row>
    <row r="263" spans="9:9" x14ac:dyDescent="0.25">
      <c r="I263" s="1026"/>
    </row>
    <row r="264" spans="9:9" x14ac:dyDescent="0.25">
      <c r="I264" s="1026"/>
    </row>
    <row r="265" spans="9:9" x14ac:dyDescent="0.25">
      <c r="I265" s="1026"/>
    </row>
    <row r="266" spans="9:9" x14ac:dyDescent="0.25">
      <c r="I266" s="1026"/>
    </row>
    <row r="267" spans="9:9" x14ac:dyDescent="0.25">
      <c r="I267" s="1026"/>
    </row>
    <row r="268" spans="9:9" x14ac:dyDescent="0.25">
      <c r="I268" s="1026"/>
    </row>
    <row r="269" spans="9:9" x14ac:dyDescent="0.25">
      <c r="I269" s="1026"/>
    </row>
    <row r="270" spans="9:9" x14ac:dyDescent="0.25">
      <c r="I270" s="1026"/>
    </row>
    <row r="271" spans="9:9" x14ac:dyDescent="0.25">
      <c r="I271" s="1026"/>
    </row>
    <row r="272" spans="9:9" x14ac:dyDescent="0.25">
      <c r="I272" s="1026"/>
    </row>
    <row r="273" spans="9:9" x14ac:dyDescent="0.25">
      <c r="I273" s="1026"/>
    </row>
    <row r="274" spans="9:9" x14ac:dyDescent="0.25">
      <c r="I274" s="1026"/>
    </row>
    <row r="275" spans="9:9" x14ac:dyDescent="0.25">
      <c r="I275" s="1026"/>
    </row>
    <row r="276" spans="9:9" x14ac:dyDescent="0.25">
      <c r="I276" s="1026"/>
    </row>
    <row r="277" spans="9:9" x14ac:dyDescent="0.25">
      <c r="I277" s="1026"/>
    </row>
    <row r="278" spans="9:9" x14ac:dyDescent="0.25">
      <c r="I278" s="1026"/>
    </row>
    <row r="279" spans="9:9" x14ac:dyDescent="0.25">
      <c r="I279" s="1026"/>
    </row>
    <row r="280" spans="9:9" x14ac:dyDescent="0.25">
      <c r="I280" s="1026"/>
    </row>
    <row r="281" spans="9:9" x14ac:dyDescent="0.25">
      <c r="I281" s="1026"/>
    </row>
    <row r="282" spans="9:9" x14ac:dyDescent="0.25">
      <c r="I282" s="1026"/>
    </row>
    <row r="283" spans="9:9" x14ac:dyDescent="0.25">
      <c r="I283" s="1026"/>
    </row>
    <row r="284" spans="9:9" x14ac:dyDescent="0.25">
      <c r="I284" s="1026"/>
    </row>
    <row r="285" spans="9:9" x14ac:dyDescent="0.25">
      <c r="I285" s="1026"/>
    </row>
    <row r="286" spans="9:9" x14ac:dyDescent="0.25">
      <c r="I286" s="1026"/>
    </row>
    <row r="287" spans="9:9" x14ac:dyDescent="0.25">
      <c r="I287" s="1026"/>
    </row>
    <row r="288" spans="9:9" x14ac:dyDescent="0.25">
      <c r="I288" s="1026"/>
    </row>
    <row r="289" spans="9:9" x14ac:dyDescent="0.25">
      <c r="I289" s="1026"/>
    </row>
    <row r="290" spans="9:9" x14ac:dyDescent="0.25">
      <c r="I290" s="1026"/>
    </row>
    <row r="291" spans="9:9" x14ac:dyDescent="0.25">
      <c r="I291" s="1026"/>
    </row>
    <row r="292" spans="9:9" x14ac:dyDescent="0.25">
      <c r="I292" s="1026"/>
    </row>
    <row r="293" spans="9:9" x14ac:dyDescent="0.25">
      <c r="I293" s="1026"/>
    </row>
    <row r="294" spans="9:9" x14ac:dyDescent="0.25">
      <c r="I294" s="1026"/>
    </row>
    <row r="295" spans="9:9" x14ac:dyDescent="0.25">
      <c r="I295" s="1026"/>
    </row>
    <row r="296" spans="9:9" x14ac:dyDescent="0.25">
      <c r="I296" s="1026"/>
    </row>
    <row r="297" spans="9:9" x14ac:dyDescent="0.25">
      <c r="I297" s="1026"/>
    </row>
    <row r="298" spans="9:9" x14ac:dyDescent="0.25">
      <c r="I298" s="1026"/>
    </row>
    <row r="299" spans="9:9" x14ac:dyDescent="0.25">
      <c r="I299" s="1026"/>
    </row>
    <row r="300" spans="9:9" x14ac:dyDescent="0.25">
      <c r="I300" s="1026"/>
    </row>
    <row r="301" spans="9:9" x14ac:dyDescent="0.25">
      <c r="I301" s="1026"/>
    </row>
    <row r="302" spans="9:9" x14ac:dyDescent="0.25">
      <c r="I302" s="1026"/>
    </row>
    <row r="303" spans="9:9" x14ac:dyDescent="0.25">
      <c r="I303" s="1026"/>
    </row>
    <row r="304" spans="9:9" x14ac:dyDescent="0.25">
      <c r="I304" s="1026"/>
    </row>
    <row r="305" spans="9:9" x14ac:dyDescent="0.25">
      <c r="I305" s="1026"/>
    </row>
    <row r="306" spans="9:9" x14ac:dyDescent="0.25">
      <c r="I306" s="1026"/>
    </row>
    <row r="307" spans="9:9" x14ac:dyDescent="0.25">
      <c r="I307" s="1026"/>
    </row>
    <row r="308" spans="9:9" x14ac:dyDescent="0.25">
      <c r="I308" s="1026"/>
    </row>
    <row r="309" spans="9:9" x14ac:dyDescent="0.25">
      <c r="I309" s="1026"/>
    </row>
    <row r="310" spans="9:9" x14ac:dyDescent="0.25">
      <c r="I310" s="1026"/>
    </row>
    <row r="311" spans="9:9" x14ac:dyDescent="0.25">
      <c r="I311" s="1026"/>
    </row>
    <row r="312" spans="9:9" x14ac:dyDescent="0.25">
      <c r="I312" s="1026"/>
    </row>
    <row r="313" spans="9:9" x14ac:dyDescent="0.25">
      <c r="I313" s="1026"/>
    </row>
    <row r="314" spans="9:9" x14ac:dyDescent="0.25">
      <c r="I314" s="1026"/>
    </row>
    <row r="315" spans="9:9" x14ac:dyDescent="0.25">
      <c r="I315" s="1026"/>
    </row>
    <row r="316" spans="9:9" x14ac:dyDescent="0.25">
      <c r="I316" s="1026"/>
    </row>
    <row r="317" spans="9:9" x14ac:dyDescent="0.25">
      <c r="I317" s="1026"/>
    </row>
    <row r="318" spans="9:9" x14ac:dyDescent="0.25">
      <c r="I318" s="1026"/>
    </row>
    <row r="319" spans="9:9" x14ac:dyDescent="0.25">
      <c r="I319" s="1026"/>
    </row>
    <row r="320" spans="9:9" x14ac:dyDescent="0.25">
      <c r="I320" s="1026"/>
    </row>
    <row r="321" spans="9:9" x14ac:dyDescent="0.25">
      <c r="I321" s="1026"/>
    </row>
    <row r="322" spans="9:9" x14ac:dyDescent="0.25">
      <c r="I322" s="1026"/>
    </row>
    <row r="323" spans="9:9" x14ac:dyDescent="0.25">
      <c r="I323" s="1026"/>
    </row>
    <row r="324" spans="9:9" x14ac:dyDescent="0.25">
      <c r="I324" s="1026"/>
    </row>
    <row r="325" spans="9:9" x14ac:dyDescent="0.25">
      <c r="I325" s="1026"/>
    </row>
    <row r="326" spans="9:9" x14ac:dyDescent="0.25">
      <c r="I326" s="1026"/>
    </row>
    <row r="327" spans="9:9" x14ac:dyDescent="0.25">
      <c r="I327" s="1026"/>
    </row>
    <row r="328" spans="9:9" x14ac:dyDescent="0.25">
      <c r="I328" s="1026"/>
    </row>
    <row r="329" spans="9:9" x14ac:dyDescent="0.25">
      <c r="I329" s="1026"/>
    </row>
    <row r="330" spans="9:9" x14ac:dyDescent="0.25">
      <c r="I330" s="1026"/>
    </row>
    <row r="331" spans="9:9" x14ac:dyDescent="0.25">
      <c r="I331" s="1026"/>
    </row>
    <row r="332" spans="9:9" x14ac:dyDescent="0.25">
      <c r="I332" s="1026"/>
    </row>
    <row r="333" spans="9:9" x14ac:dyDescent="0.25">
      <c r="I333" s="1026"/>
    </row>
    <row r="334" spans="9:9" x14ac:dyDescent="0.25">
      <c r="I334" s="1026"/>
    </row>
    <row r="335" spans="9:9" x14ac:dyDescent="0.25">
      <c r="I335" s="1026"/>
    </row>
    <row r="336" spans="9:9" x14ac:dyDescent="0.25">
      <c r="I336" s="1026"/>
    </row>
    <row r="337" spans="9:9" x14ac:dyDescent="0.25">
      <c r="I337" s="1026"/>
    </row>
    <row r="338" spans="9:9" x14ac:dyDescent="0.25">
      <c r="I338" s="1026"/>
    </row>
    <row r="339" spans="9:9" x14ac:dyDescent="0.25">
      <c r="I339" s="1026"/>
    </row>
    <row r="340" spans="9:9" x14ac:dyDescent="0.25">
      <c r="I340" s="1026"/>
    </row>
    <row r="341" spans="9:9" x14ac:dyDescent="0.25">
      <c r="I341" s="1026"/>
    </row>
    <row r="342" spans="9:9" x14ac:dyDescent="0.25">
      <c r="I342" s="1026"/>
    </row>
    <row r="343" spans="9:9" x14ac:dyDescent="0.25">
      <c r="I343" s="1026"/>
    </row>
    <row r="344" spans="9:9" x14ac:dyDescent="0.25">
      <c r="I344" s="1026"/>
    </row>
    <row r="345" spans="9:9" x14ac:dyDescent="0.25">
      <c r="I345" s="1026"/>
    </row>
    <row r="346" spans="9:9" x14ac:dyDescent="0.25">
      <c r="I346" s="1026"/>
    </row>
    <row r="347" spans="9:9" x14ac:dyDescent="0.25">
      <c r="I347" s="1026"/>
    </row>
    <row r="348" spans="9:9" x14ac:dyDescent="0.25">
      <c r="I348" s="1026"/>
    </row>
    <row r="349" spans="9:9" x14ac:dyDescent="0.25">
      <c r="I349" s="1026"/>
    </row>
    <row r="350" spans="9:9" x14ac:dyDescent="0.25">
      <c r="I350" s="1026"/>
    </row>
    <row r="351" spans="9:9" x14ac:dyDescent="0.25">
      <c r="I351" s="1026"/>
    </row>
    <row r="352" spans="9:9" x14ac:dyDescent="0.25">
      <c r="I352" s="1026"/>
    </row>
    <row r="353" spans="9:9" x14ac:dyDescent="0.25">
      <c r="I353" s="1026"/>
    </row>
    <row r="354" spans="9:9" x14ac:dyDescent="0.25">
      <c r="I354" s="1026"/>
    </row>
    <row r="355" spans="9:9" x14ac:dyDescent="0.25">
      <c r="I355" s="1026"/>
    </row>
    <row r="356" spans="9:9" x14ac:dyDescent="0.25">
      <c r="I356" s="1026"/>
    </row>
    <row r="357" spans="9:9" x14ac:dyDescent="0.25">
      <c r="I357" s="1026"/>
    </row>
    <row r="358" spans="9:9" x14ac:dyDescent="0.25">
      <c r="I358" s="1026"/>
    </row>
    <row r="359" spans="9:9" x14ac:dyDescent="0.25">
      <c r="I359" s="1026"/>
    </row>
    <row r="360" spans="9:9" x14ac:dyDescent="0.25">
      <c r="I360" s="1026"/>
    </row>
    <row r="361" spans="9:9" x14ac:dyDescent="0.25">
      <c r="I361" s="1026"/>
    </row>
    <row r="362" spans="9:9" x14ac:dyDescent="0.25">
      <c r="I362" s="1026"/>
    </row>
    <row r="363" spans="9:9" x14ac:dyDescent="0.25">
      <c r="I363" s="1026"/>
    </row>
    <row r="364" spans="9:9" x14ac:dyDescent="0.25">
      <c r="I364" s="1026"/>
    </row>
    <row r="365" spans="9:9" x14ac:dyDescent="0.25">
      <c r="I365" s="1026"/>
    </row>
    <row r="366" spans="9:9" x14ac:dyDescent="0.25">
      <c r="I366" s="1026"/>
    </row>
    <row r="367" spans="9:9" x14ac:dyDescent="0.25">
      <c r="I367" s="1026"/>
    </row>
    <row r="368" spans="9:9" x14ac:dyDescent="0.25">
      <c r="I368" s="1026"/>
    </row>
    <row r="369" spans="9:9" x14ac:dyDescent="0.25">
      <c r="I369" s="1026"/>
    </row>
    <row r="370" spans="9:9" x14ac:dyDescent="0.25">
      <c r="I370" s="1026"/>
    </row>
    <row r="371" spans="9:9" x14ac:dyDescent="0.25">
      <c r="I371" s="1026"/>
    </row>
    <row r="372" spans="9:9" x14ac:dyDescent="0.25">
      <c r="I372" s="1026"/>
    </row>
    <row r="373" spans="9:9" x14ac:dyDescent="0.25">
      <c r="I373" s="1026"/>
    </row>
    <row r="374" spans="9:9" x14ac:dyDescent="0.25">
      <c r="I374" s="1026"/>
    </row>
    <row r="375" spans="9:9" x14ac:dyDescent="0.25">
      <c r="I375" s="1026"/>
    </row>
    <row r="376" spans="9:9" x14ac:dyDescent="0.25">
      <c r="I376" s="1026"/>
    </row>
    <row r="377" spans="9:9" x14ac:dyDescent="0.25">
      <c r="I377" s="1026"/>
    </row>
    <row r="378" spans="9:9" x14ac:dyDescent="0.25">
      <c r="I378" s="1026"/>
    </row>
    <row r="379" spans="9:9" x14ac:dyDescent="0.25">
      <c r="I379" s="1026"/>
    </row>
    <row r="380" spans="9:9" x14ac:dyDescent="0.25">
      <c r="I380" s="1026"/>
    </row>
    <row r="381" spans="9:9" x14ac:dyDescent="0.25">
      <c r="I381" s="1026"/>
    </row>
    <row r="382" spans="9:9" x14ac:dyDescent="0.25">
      <c r="I382" s="1026"/>
    </row>
    <row r="383" spans="9:9" x14ac:dyDescent="0.25">
      <c r="I383" s="1026"/>
    </row>
    <row r="384" spans="9:9" x14ac:dyDescent="0.25">
      <c r="I384" s="1026"/>
    </row>
    <row r="385" spans="9:9" x14ac:dyDescent="0.25">
      <c r="I385" s="1026"/>
    </row>
    <row r="386" spans="9:9" x14ac:dyDescent="0.25">
      <c r="I386" s="1026"/>
    </row>
    <row r="387" spans="9:9" x14ac:dyDescent="0.25">
      <c r="I387" s="1026"/>
    </row>
    <row r="388" spans="9:9" x14ac:dyDescent="0.25">
      <c r="I388" s="1026"/>
    </row>
    <row r="389" spans="9:9" x14ac:dyDescent="0.25">
      <c r="I389" s="1026"/>
    </row>
    <row r="390" spans="9:9" x14ac:dyDescent="0.25">
      <c r="I390" s="1026"/>
    </row>
    <row r="391" spans="9:9" x14ac:dyDescent="0.25">
      <c r="I391" s="1026"/>
    </row>
    <row r="392" spans="9:9" x14ac:dyDescent="0.25">
      <c r="I392" s="1026"/>
    </row>
    <row r="393" spans="9:9" x14ac:dyDescent="0.25">
      <c r="I393" s="1026"/>
    </row>
    <row r="394" spans="9:9" x14ac:dyDescent="0.25">
      <c r="I394" s="1026"/>
    </row>
    <row r="395" spans="9:9" x14ac:dyDescent="0.25">
      <c r="I395" s="1026"/>
    </row>
    <row r="396" spans="9:9" x14ac:dyDescent="0.25">
      <c r="I396" s="1026"/>
    </row>
    <row r="397" spans="9:9" x14ac:dyDescent="0.25">
      <c r="I397" s="1026"/>
    </row>
    <row r="398" spans="9:9" x14ac:dyDescent="0.25">
      <c r="I398" s="1026"/>
    </row>
    <row r="399" spans="9:9" x14ac:dyDescent="0.25">
      <c r="I399" s="1026"/>
    </row>
    <row r="400" spans="9:9" x14ac:dyDescent="0.25">
      <c r="I400" s="1026"/>
    </row>
    <row r="401" spans="9:9" x14ac:dyDescent="0.25">
      <c r="I401" s="1026"/>
    </row>
    <row r="402" spans="9:9" x14ac:dyDescent="0.25">
      <c r="I402" s="1026"/>
    </row>
    <row r="403" spans="9:9" x14ac:dyDescent="0.25">
      <c r="I403" s="1026"/>
    </row>
    <row r="404" spans="9:9" x14ac:dyDescent="0.25">
      <c r="I404" s="1026"/>
    </row>
    <row r="405" spans="9:9" x14ac:dyDescent="0.25">
      <c r="I405" s="1026"/>
    </row>
    <row r="406" spans="9:9" x14ac:dyDescent="0.25">
      <c r="I406" s="1026"/>
    </row>
    <row r="407" spans="9:9" x14ac:dyDescent="0.25">
      <c r="I407" s="1026"/>
    </row>
    <row r="408" spans="9:9" x14ac:dyDescent="0.25">
      <c r="I408" s="1026"/>
    </row>
    <row r="409" spans="9:9" x14ac:dyDescent="0.25">
      <c r="I409" s="1026"/>
    </row>
    <row r="410" spans="9:9" x14ac:dyDescent="0.25">
      <c r="I410" s="1026"/>
    </row>
    <row r="411" spans="9:9" x14ac:dyDescent="0.25">
      <c r="I411" s="1026"/>
    </row>
    <row r="412" spans="9:9" x14ac:dyDescent="0.25">
      <c r="I412" s="1026"/>
    </row>
    <row r="413" spans="9:9" x14ac:dyDescent="0.25">
      <c r="I413" s="1026"/>
    </row>
    <row r="414" spans="9:9" x14ac:dyDescent="0.25">
      <c r="I414" s="1026"/>
    </row>
    <row r="415" spans="9:9" x14ac:dyDescent="0.25">
      <c r="I415" s="1026"/>
    </row>
    <row r="416" spans="9:9" x14ac:dyDescent="0.25">
      <c r="I416" s="1026"/>
    </row>
    <row r="417" spans="9:9" x14ac:dyDescent="0.25">
      <c r="I417" s="1026"/>
    </row>
    <row r="418" spans="9:9" x14ac:dyDescent="0.25">
      <c r="I418" s="1026"/>
    </row>
    <row r="419" spans="9:9" x14ac:dyDescent="0.25">
      <c r="I419" s="1026"/>
    </row>
    <row r="420" spans="9:9" x14ac:dyDescent="0.25">
      <c r="I420" s="1026"/>
    </row>
    <row r="421" spans="9:9" x14ac:dyDescent="0.25">
      <c r="I421" s="1026"/>
    </row>
    <row r="422" spans="9:9" x14ac:dyDescent="0.25">
      <c r="I422" s="1026"/>
    </row>
  </sheetData>
  <autoFilter ref="B3:R26">
    <filterColumn colId="9" showButton="0"/>
  </autoFilter>
  <mergeCells count="20">
    <mergeCell ref="G3:G4"/>
    <mergeCell ref="H3:H4"/>
    <mergeCell ref="M3:M4"/>
    <mergeCell ref="N3:N4"/>
    <mergeCell ref="A25:A26"/>
    <mergeCell ref="A5:A24"/>
    <mergeCell ref="A1:R1"/>
    <mergeCell ref="O3:O4"/>
    <mergeCell ref="P3:P4"/>
    <mergeCell ref="A3:A4"/>
    <mergeCell ref="B3:B4"/>
    <mergeCell ref="C3:C4"/>
    <mergeCell ref="D3:D4"/>
    <mergeCell ref="E3:E4"/>
    <mergeCell ref="I3:I4"/>
    <mergeCell ref="K3:L3"/>
    <mergeCell ref="A2:R2"/>
    <mergeCell ref="R3:R4"/>
    <mergeCell ref="Q3:Q4"/>
    <mergeCell ref="F3:F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8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R239"/>
  <sheetViews>
    <sheetView zoomScale="70" zoomScaleNormal="70" workbookViewId="0">
      <pane xSplit="2" ySplit="3" topLeftCell="C4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.75" x14ac:dyDescent="0.25"/>
  <cols>
    <col min="1" max="1" width="6.28515625" style="1149" customWidth="1"/>
    <col min="2" max="2" width="19.85546875" style="1413" customWidth="1"/>
    <col min="3" max="3" width="22.140625" style="1414" hidden="1" customWidth="1"/>
    <col min="4" max="4" width="13" style="862" hidden="1" customWidth="1"/>
    <col min="5" max="5" width="9.140625" style="1415" customWidth="1"/>
    <col min="6" max="6" width="9.28515625" style="1413" customWidth="1"/>
    <col min="7" max="7" width="21.42578125" style="1413" customWidth="1"/>
    <col min="8" max="8" width="9.28515625" style="862" hidden="1" customWidth="1"/>
    <col min="9" max="9" width="27.140625" style="1415" customWidth="1"/>
    <col min="10" max="10" width="13" style="1413" customWidth="1"/>
    <col min="11" max="12" width="13" style="862" hidden="1" customWidth="1"/>
    <col min="13" max="13" width="21.85546875" style="862" hidden="1" customWidth="1"/>
    <col min="14" max="14" width="15.7109375" style="862" hidden="1" customWidth="1"/>
    <col min="15" max="15" width="12.5703125" style="862" hidden="1" customWidth="1"/>
    <col min="16" max="16" width="10.42578125" style="862" hidden="1" customWidth="1"/>
    <col min="17" max="17" width="15.42578125" style="862" hidden="1" customWidth="1"/>
    <col min="18" max="18" width="14" style="1416" customWidth="1"/>
    <col min="19" max="19" width="14.28515625" style="1416" customWidth="1"/>
    <col min="20" max="20" width="12.140625" style="862" hidden="1" customWidth="1"/>
    <col min="21" max="21" width="16.42578125" style="862" hidden="1" customWidth="1"/>
    <col min="22" max="22" width="15.28515625" style="862" hidden="1" customWidth="1"/>
    <col min="23" max="23" width="12.7109375" style="862" hidden="1" customWidth="1"/>
    <col min="24" max="24" width="22.42578125" style="1415" customWidth="1"/>
    <col min="25" max="25" width="16.7109375" style="862" hidden="1" customWidth="1"/>
    <col min="26" max="26" width="14.7109375" style="862" hidden="1" customWidth="1"/>
    <col min="27" max="27" width="15.42578125" style="862" hidden="1" customWidth="1"/>
    <col min="28" max="28" width="15.140625" style="862" hidden="1" customWidth="1"/>
    <col min="29" max="29" width="17" style="862" hidden="1" customWidth="1"/>
    <col min="30" max="30" width="1.42578125" style="862" hidden="1" customWidth="1"/>
    <col min="31" max="31" width="14.85546875" style="862" hidden="1" customWidth="1"/>
    <col min="32" max="32" width="18" style="862" hidden="1" customWidth="1"/>
    <col min="33" max="33" width="19" style="1413" customWidth="1"/>
    <col min="34" max="34" width="13.7109375" style="1145" hidden="1" customWidth="1"/>
    <col min="35" max="35" width="14.85546875" style="862" hidden="1" customWidth="1"/>
    <col min="36" max="36" width="18.28515625" style="862" hidden="1" customWidth="1"/>
    <col min="37" max="16384" width="9.140625" style="862"/>
  </cols>
  <sheetData>
    <row r="1" spans="1:44" x14ac:dyDescent="0.25">
      <c r="B1" s="1671" t="s">
        <v>2025</v>
      </c>
      <c r="C1" s="1672"/>
      <c r="D1" s="1672"/>
      <c r="E1" s="1671"/>
      <c r="F1" s="1671"/>
      <c r="G1" s="1671"/>
      <c r="H1" s="1672"/>
      <c r="I1" s="1671"/>
      <c r="J1" s="1671"/>
      <c r="K1" s="1672"/>
      <c r="L1" s="1672"/>
      <c r="M1" s="1672"/>
      <c r="N1" s="1672"/>
      <c r="O1" s="1672"/>
      <c r="P1" s="1672"/>
      <c r="Q1" s="1672"/>
      <c r="R1" s="1671"/>
      <c r="S1" s="1671"/>
      <c r="T1" s="1672"/>
      <c r="U1" s="1672"/>
      <c r="V1" s="1672"/>
      <c r="W1" s="1672"/>
      <c r="X1" s="1671"/>
      <c r="Y1" s="1672"/>
      <c r="Z1" s="1672"/>
      <c r="AA1" s="1672"/>
      <c r="AB1" s="1672"/>
      <c r="AC1" s="1672"/>
      <c r="AD1" s="1672"/>
      <c r="AE1" s="1672"/>
      <c r="AF1" s="1672"/>
      <c r="AG1" s="1671"/>
      <c r="AH1" s="1672"/>
      <c r="AI1" s="1672"/>
      <c r="AJ1" s="1672"/>
    </row>
    <row r="2" spans="1:44" ht="31.5" x14ac:dyDescent="0.25">
      <c r="A2" s="1150" t="s">
        <v>1154</v>
      </c>
      <c r="B2" s="1151" t="s">
        <v>1830</v>
      </c>
      <c r="C2" s="1152" t="s">
        <v>1831</v>
      </c>
      <c r="D2" s="1152" t="s">
        <v>1832</v>
      </c>
      <c r="E2" s="1153" t="s">
        <v>1831</v>
      </c>
      <c r="F2" s="1153" t="s">
        <v>1832</v>
      </c>
      <c r="G2" s="1153" t="s">
        <v>1833</v>
      </c>
      <c r="H2" s="1154" t="s">
        <v>1834</v>
      </c>
      <c r="I2" s="1153" t="s">
        <v>1835</v>
      </c>
      <c r="J2" s="1153" t="s">
        <v>1836</v>
      </c>
      <c r="K2" s="1152" t="s">
        <v>1086</v>
      </c>
      <c r="L2" s="1152" t="s">
        <v>1789</v>
      </c>
      <c r="M2" s="1155"/>
      <c r="N2" s="1155"/>
      <c r="O2" s="1155"/>
      <c r="P2" s="1155"/>
      <c r="Q2" s="1155"/>
      <c r="R2" s="1156" t="s">
        <v>1834</v>
      </c>
      <c r="S2" s="1156" t="s">
        <v>1809</v>
      </c>
      <c r="T2" s="1155"/>
      <c r="U2" s="1155"/>
      <c r="V2" s="1155"/>
      <c r="W2" s="1155"/>
      <c r="X2" s="1153" t="s">
        <v>1837</v>
      </c>
      <c r="Y2" s="1155"/>
      <c r="Z2" s="1155"/>
      <c r="AA2" s="1155"/>
      <c r="AB2" s="1155"/>
      <c r="AC2" s="1155"/>
      <c r="AD2" s="1155"/>
      <c r="AE2" s="1155"/>
      <c r="AF2" s="1155"/>
      <c r="AG2" s="1153" t="s">
        <v>1086</v>
      </c>
      <c r="AH2" s="1155"/>
      <c r="AI2" s="1155"/>
      <c r="AJ2" s="1155"/>
    </row>
    <row r="3" spans="1:44" s="1161" customFormat="1" ht="99" hidden="1" customHeight="1" x14ac:dyDescent="0.25">
      <c r="A3" s="1157" t="s">
        <v>1154</v>
      </c>
      <c r="B3" s="1158" t="s">
        <v>1830</v>
      </c>
      <c r="C3" s="1159" t="s">
        <v>1838</v>
      </c>
      <c r="D3" s="1159" t="s">
        <v>1839</v>
      </c>
      <c r="E3" s="1152" t="s">
        <v>1831</v>
      </c>
      <c r="F3" s="1152" t="s">
        <v>1832</v>
      </c>
      <c r="G3" s="1152" t="s">
        <v>1833</v>
      </c>
      <c r="H3" s="1159" t="s">
        <v>1840</v>
      </c>
      <c r="I3" s="1152" t="s">
        <v>1835</v>
      </c>
      <c r="J3" s="1152" t="s">
        <v>1836</v>
      </c>
      <c r="K3" s="1159" t="s">
        <v>1841</v>
      </c>
      <c r="L3" s="1159" t="s">
        <v>1842</v>
      </c>
      <c r="M3" s="1159" t="s">
        <v>12</v>
      </c>
      <c r="N3" s="1159" t="s">
        <v>1843</v>
      </c>
      <c r="O3" s="1159" t="s">
        <v>1844</v>
      </c>
      <c r="P3" s="1159" t="s">
        <v>1845</v>
      </c>
      <c r="Q3" s="1159" t="s">
        <v>1846</v>
      </c>
      <c r="R3" s="1154" t="s">
        <v>1834</v>
      </c>
      <c r="S3" s="1154" t="s">
        <v>1809</v>
      </c>
      <c r="T3" s="1159" t="s">
        <v>1847</v>
      </c>
      <c r="U3" s="1159" t="s">
        <v>1848</v>
      </c>
      <c r="V3" s="1159" t="s">
        <v>1849</v>
      </c>
      <c r="W3" s="1159" t="s">
        <v>1850</v>
      </c>
      <c r="X3" s="1152" t="s">
        <v>1837</v>
      </c>
      <c r="Y3" s="1159" t="s">
        <v>1851</v>
      </c>
      <c r="Z3" s="1159" t="s">
        <v>1852</v>
      </c>
      <c r="AA3" s="1159" t="s">
        <v>1853</v>
      </c>
      <c r="AB3" s="1159" t="s">
        <v>1854</v>
      </c>
      <c r="AC3" s="1159" t="s">
        <v>1855</v>
      </c>
      <c r="AD3" s="1160" t="s">
        <v>1856</v>
      </c>
      <c r="AE3" s="1159" t="s">
        <v>1857</v>
      </c>
      <c r="AF3" s="1159" t="s">
        <v>1858</v>
      </c>
      <c r="AG3" s="1152" t="s">
        <v>1086</v>
      </c>
      <c r="AH3" s="1159" t="s">
        <v>1859</v>
      </c>
      <c r="AI3" s="1159" t="s">
        <v>1860</v>
      </c>
      <c r="AJ3" s="1159" t="s">
        <v>1861</v>
      </c>
      <c r="AK3" s="1163"/>
      <c r="AL3" s="1164"/>
      <c r="AM3" s="1164"/>
      <c r="AN3" s="1164"/>
      <c r="AO3" s="1162"/>
      <c r="AP3" s="1162"/>
      <c r="AQ3" s="1162"/>
      <c r="AR3" s="1162"/>
    </row>
    <row r="4" spans="1:44" s="1182" customFormat="1" ht="56.25" x14ac:dyDescent="0.25">
      <c r="A4" s="1673">
        <v>1</v>
      </c>
      <c r="B4" s="1675" t="s">
        <v>1862</v>
      </c>
      <c r="C4" s="1165" t="s">
        <v>1863</v>
      </c>
      <c r="D4" s="1166" t="s">
        <v>1530</v>
      </c>
      <c r="E4" s="1677">
        <v>1</v>
      </c>
      <c r="F4" s="1677">
        <v>1</v>
      </c>
      <c r="G4" s="1167">
        <v>27</v>
      </c>
      <c r="H4" s="1168"/>
      <c r="I4" s="1167" t="s">
        <v>1738</v>
      </c>
      <c r="J4" s="1169">
        <v>272.89999999999998</v>
      </c>
      <c r="K4" s="1170">
        <v>272.89999999999998</v>
      </c>
      <c r="L4" s="1170">
        <v>272.89999999999998</v>
      </c>
      <c r="M4" s="1171" t="s">
        <v>1864</v>
      </c>
      <c r="N4" s="1172"/>
      <c r="O4" s="1172"/>
      <c r="P4" s="1172"/>
      <c r="Q4" s="1172" t="s">
        <v>1865</v>
      </c>
      <c r="R4" s="1173">
        <v>20000</v>
      </c>
      <c r="S4" s="1173">
        <f t="shared" ref="S4:S12" si="0">J4*R4</f>
        <v>5458000</v>
      </c>
      <c r="T4" s="1172"/>
      <c r="U4" s="1172"/>
      <c r="V4" s="1174" t="s">
        <v>1673</v>
      </c>
      <c r="W4" s="1175" t="s">
        <v>1866</v>
      </c>
      <c r="X4" s="1176" t="s">
        <v>1867</v>
      </c>
      <c r="Y4" s="1177"/>
      <c r="Z4" s="1178"/>
      <c r="AA4" s="1178"/>
      <c r="AB4" s="1178"/>
      <c r="AC4" s="1178"/>
      <c r="AD4" s="1178"/>
      <c r="AE4" s="1179" t="s">
        <v>1868</v>
      </c>
      <c r="AF4" s="1179" t="s">
        <v>1869</v>
      </c>
      <c r="AG4" s="1180" t="s">
        <v>1870</v>
      </c>
      <c r="AH4" s="1178"/>
      <c r="AI4" s="1181" t="s">
        <v>1871</v>
      </c>
      <c r="AJ4" s="1172"/>
    </row>
    <row r="5" spans="1:44" s="1182" customFormat="1" ht="56.25" x14ac:dyDescent="0.25">
      <c r="A5" s="1673"/>
      <c r="B5" s="1675"/>
      <c r="C5" s="1183" t="s">
        <v>1863</v>
      </c>
      <c r="D5" s="1184" t="s">
        <v>1530</v>
      </c>
      <c r="E5" s="1678"/>
      <c r="F5" s="1678"/>
      <c r="G5" s="1185">
        <v>28</v>
      </c>
      <c r="H5" s="1186"/>
      <c r="I5" s="1185" t="s">
        <v>1738</v>
      </c>
      <c r="J5" s="1187">
        <v>325.10000000000002</v>
      </c>
      <c r="K5" s="1188">
        <v>325.10000000000002</v>
      </c>
      <c r="L5" s="1188">
        <v>325.10000000000002</v>
      </c>
      <c r="M5" s="1189" t="s">
        <v>1872</v>
      </c>
      <c r="N5" s="1190"/>
      <c r="O5" s="1190"/>
      <c r="P5" s="1190"/>
      <c r="Q5" s="1190" t="s">
        <v>1865</v>
      </c>
      <c r="R5" s="1173">
        <v>20000</v>
      </c>
      <c r="S5" s="1173">
        <f t="shared" si="0"/>
        <v>6502000</v>
      </c>
      <c r="T5" s="1190"/>
      <c r="U5" s="1190"/>
      <c r="V5" s="1174" t="s">
        <v>1673</v>
      </c>
      <c r="W5" s="1172" t="s">
        <v>1866</v>
      </c>
      <c r="X5" s="1167" t="s">
        <v>1867</v>
      </c>
      <c r="Y5" s="1177"/>
      <c r="Z5" s="1178"/>
      <c r="AA5" s="1178"/>
      <c r="AB5" s="1178"/>
      <c r="AC5" s="1178"/>
      <c r="AD5" s="1178"/>
      <c r="AE5" s="1179" t="s">
        <v>1868</v>
      </c>
      <c r="AF5" s="1179" t="s">
        <v>1869</v>
      </c>
      <c r="AG5" s="1180" t="s">
        <v>1870</v>
      </c>
      <c r="AH5" s="1191"/>
      <c r="AI5" s="1181" t="s">
        <v>1871</v>
      </c>
      <c r="AJ5" s="1190"/>
    </row>
    <row r="6" spans="1:44" s="1182" customFormat="1" ht="56.25" x14ac:dyDescent="0.25">
      <c r="A6" s="1673"/>
      <c r="B6" s="1675"/>
      <c r="C6" s="1183" t="s">
        <v>1863</v>
      </c>
      <c r="D6" s="1192" t="s">
        <v>1530</v>
      </c>
      <c r="E6" s="1678"/>
      <c r="F6" s="1678"/>
      <c r="G6" s="1185">
        <v>29</v>
      </c>
      <c r="H6" s="1186"/>
      <c r="I6" s="1185" t="s">
        <v>1738</v>
      </c>
      <c r="J6" s="1187">
        <v>352.3</v>
      </c>
      <c r="K6" s="1188">
        <v>352.3</v>
      </c>
      <c r="L6" s="1188">
        <v>352.3</v>
      </c>
      <c r="M6" s="1189" t="s">
        <v>1873</v>
      </c>
      <c r="N6" s="1190"/>
      <c r="O6" s="1190"/>
      <c r="P6" s="1190"/>
      <c r="Q6" s="1190" t="s">
        <v>1865</v>
      </c>
      <c r="R6" s="1173">
        <v>20000</v>
      </c>
      <c r="S6" s="1173">
        <f t="shared" si="0"/>
        <v>7046000</v>
      </c>
      <c r="T6" s="1190"/>
      <c r="U6" s="1190"/>
      <c r="V6" s="1174" t="s">
        <v>1673</v>
      </c>
      <c r="W6" s="1190" t="s">
        <v>1866</v>
      </c>
      <c r="X6" s="1185" t="s">
        <v>1867</v>
      </c>
      <c r="Y6" s="1177"/>
      <c r="Z6" s="1178"/>
      <c r="AA6" s="1178"/>
      <c r="AB6" s="1178"/>
      <c r="AC6" s="1178"/>
      <c r="AD6" s="1178"/>
      <c r="AE6" s="1179" t="s">
        <v>1868</v>
      </c>
      <c r="AF6" s="1179" t="s">
        <v>1869</v>
      </c>
      <c r="AG6" s="1180" t="s">
        <v>1870</v>
      </c>
      <c r="AH6" s="1178"/>
      <c r="AI6" s="1181" t="s">
        <v>1871</v>
      </c>
      <c r="AJ6" s="1190"/>
    </row>
    <row r="7" spans="1:44" s="1182" customFormat="1" ht="56.25" x14ac:dyDescent="0.25">
      <c r="A7" s="1673"/>
      <c r="B7" s="1675"/>
      <c r="C7" s="1183" t="s">
        <v>1863</v>
      </c>
      <c r="D7" s="1184" t="s">
        <v>1530</v>
      </c>
      <c r="E7" s="1678"/>
      <c r="F7" s="1678"/>
      <c r="G7" s="1185">
        <v>30</v>
      </c>
      <c r="H7" s="1186"/>
      <c r="I7" s="1185" t="s">
        <v>1738</v>
      </c>
      <c r="J7" s="1187">
        <v>366.3</v>
      </c>
      <c r="K7" s="1188">
        <v>366.3</v>
      </c>
      <c r="L7" s="1188">
        <v>366.3</v>
      </c>
      <c r="M7" s="1189" t="s">
        <v>1873</v>
      </c>
      <c r="N7" s="1190"/>
      <c r="O7" s="1190"/>
      <c r="P7" s="1190"/>
      <c r="Q7" s="1190" t="s">
        <v>1865</v>
      </c>
      <c r="R7" s="1173">
        <v>20000</v>
      </c>
      <c r="S7" s="1173">
        <f t="shared" si="0"/>
        <v>7326000</v>
      </c>
      <c r="T7" s="1190"/>
      <c r="U7" s="1190"/>
      <c r="V7" s="1174" t="s">
        <v>1673</v>
      </c>
      <c r="W7" s="1172" t="s">
        <v>1866</v>
      </c>
      <c r="X7" s="1167" t="s">
        <v>1867</v>
      </c>
      <c r="Y7" s="1177"/>
      <c r="Z7" s="1178"/>
      <c r="AA7" s="1178"/>
      <c r="AB7" s="1178"/>
      <c r="AC7" s="1178"/>
      <c r="AD7" s="1178"/>
      <c r="AE7" s="1179" t="s">
        <v>1868</v>
      </c>
      <c r="AF7" s="1179" t="s">
        <v>1869</v>
      </c>
      <c r="AG7" s="1180" t="s">
        <v>1870</v>
      </c>
      <c r="AH7" s="1191"/>
      <c r="AI7" s="1181" t="s">
        <v>1871</v>
      </c>
      <c r="AJ7" s="1190"/>
    </row>
    <row r="8" spans="1:44" s="1182" customFormat="1" ht="56.25" x14ac:dyDescent="0.25">
      <c r="A8" s="1673"/>
      <c r="B8" s="1675"/>
      <c r="C8" s="1183" t="s">
        <v>1863</v>
      </c>
      <c r="D8" s="1192" t="s">
        <v>1530</v>
      </c>
      <c r="E8" s="1678"/>
      <c r="F8" s="1678"/>
      <c r="G8" s="1185">
        <v>36</v>
      </c>
      <c r="H8" s="1186"/>
      <c r="I8" s="1185" t="s">
        <v>1738</v>
      </c>
      <c r="J8" s="1187">
        <v>289.7</v>
      </c>
      <c r="K8" s="1188">
        <v>289.7</v>
      </c>
      <c r="L8" s="1188">
        <v>289.7</v>
      </c>
      <c r="M8" s="1189" t="s">
        <v>1873</v>
      </c>
      <c r="N8" s="1190"/>
      <c r="O8" s="1190"/>
      <c r="P8" s="1190"/>
      <c r="Q8" s="1190" t="s">
        <v>1865</v>
      </c>
      <c r="R8" s="1173">
        <v>20000</v>
      </c>
      <c r="S8" s="1173">
        <f t="shared" si="0"/>
        <v>5794000</v>
      </c>
      <c r="T8" s="1190"/>
      <c r="U8" s="1190"/>
      <c r="V8" s="1174" t="s">
        <v>1673</v>
      </c>
      <c r="W8" s="1190" t="s">
        <v>1866</v>
      </c>
      <c r="X8" s="1185" t="s">
        <v>1867</v>
      </c>
      <c r="Y8" s="1177"/>
      <c r="Z8" s="1178"/>
      <c r="AA8" s="1178"/>
      <c r="AB8" s="1178"/>
      <c r="AC8" s="1178"/>
      <c r="AD8" s="1178"/>
      <c r="AE8" s="1179" t="s">
        <v>1868</v>
      </c>
      <c r="AF8" s="1179" t="s">
        <v>1869</v>
      </c>
      <c r="AG8" s="1180" t="s">
        <v>1870</v>
      </c>
      <c r="AH8" s="1178"/>
      <c r="AI8" s="1181" t="s">
        <v>1871</v>
      </c>
      <c r="AJ8" s="1190"/>
    </row>
    <row r="9" spans="1:44" s="1182" customFormat="1" ht="56.25" x14ac:dyDescent="0.25">
      <c r="A9" s="1673"/>
      <c r="B9" s="1675"/>
      <c r="C9" s="1183" t="s">
        <v>1863</v>
      </c>
      <c r="D9" s="1184" t="s">
        <v>1530</v>
      </c>
      <c r="E9" s="1678"/>
      <c r="F9" s="1678"/>
      <c r="G9" s="1185">
        <v>37</v>
      </c>
      <c r="H9" s="1186"/>
      <c r="I9" s="1185" t="s">
        <v>1738</v>
      </c>
      <c r="J9" s="1187">
        <v>275.8</v>
      </c>
      <c r="K9" s="1188">
        <v>275.8</v>
      </c>
      <c r="L9" s="1188">
        <v>275.8</v>
      </c>
      <c r="M9" s="1189" t="s">
        <v>1873</v>
      </c>
      <c r="N9" s="1190"/>
      <c r="O9" s="1190"/>
      <c r="P9" s="1190"/>
      <c r="Q9" s="1190" t="s">
        <v>1865</v>
      </c>
      <c r="R9" s="1173">
        <v>20000</v>
      </c>
      <c r="S9" s="1173">
        <f t="shared" si="0"/>
        <v>5516000</v>
      </c>
      <c r="T9" s="1190"/>
      <c r="U9" s="1190"/>
      <c r="V9" s="1174" t="s">
        <v>1673</v>
      </c>
      <c r="W9" s="1172" t="s">
        <v>1866</v>
      </c>
      <c r="X9" s="1167" t="s">
        <v>1867</v>
      </c>
      <c r="Y9" s="1177"/>
      <c r="Z9" s="1178"/>
      <c r="AA9" s="1178"/>
      <c r="AB9" s="1178"/>
      <c r="AC9" s="1178"/>
      <c r="AD9" s="1178"/>
      <c r="AE9" s="1179" t="s">
        <v>1868</v>
      </c>
      <c r="AF9" s="1179" t="s">
        <v>1869</v>
      </c>
      <c r="AG9" s="1180" t="s">
        <v>1870</v>
      </c>
      <c r="AH9" s="1191"/>
      <c r="AI9" s="1181" t="s">
        <v>1871</v>
      </c>
      <c r="AJ9" s="1190"/>
    </row>
    <row r="10" spans="1:44" s="1182" customFormat="1" ht="56.25" x14ac:dyDescent="0.25">
      <c r="A10" s="1673"/>
      <c r="B10" s="1675"/>
      <c r="C10" s="1183" t="s">
        <v>1863</v>
      </c>
      <c r="D10" s="1192" t="s">
        <v>1530</v>
      </c>
      <c r="E10" s="1678"/>
      <c r="F10" s="1678"/>
      <c r="G10" s="1185">
        <v>38</v>
      </c>
      <c r="H10" s="1186"/>
      <c r="I10" s="1185" t="s">
        <v>1738</v>
      </c>
      <c r="J10" s="1187">
        <v>278.5</v>
      </c>
      <c r="K10" s="1188">
        <v>278.5</v>
      </c>
      <c r="L10" s="1188">
        <v>278.5</v>
      </c>
      <c r="M10" s="1193" t="s">
        <v>1874</v>
      </c>
      <c r="N10" s="1190"/>
      <c r="O10" s="1190"/>
      <c r="P10" s="1190"/>
      <c r="Q10" s="1190" t="s">
        <v>1865</v>
      </c>
      <c r="R10" s="1173">
        <v>20000</v>
      </c>
      <c r="S10" s="1173">
        <f t="shared" si="0"/>
        <v>5570000</v>
      </c>
      <c r="T10" s="1190"/>
      <c r="U10" s="1190"/>
      <c r="V10" s="1174" t="s">
        <v>1673</v>
      </c>
      <c r="W10" s="1190" t="s">
        <v>1866</v>
      </c>
      <c r="X10" s="1185" t="s">
        <v>1867</v>
      </c>
      <c r="Y10" s="1177"/>
      <c r="Z10" s="1178"/>
      <c r="AA10" s="1178"/>
      <c r="AB10" s="1178"/>
      <c r="AC10" s="1178"/>
      <c r="AD10" s="1178"/>
      <c r="AE10" s="1179" t="s">
        <v>1868</v>
      </c>
      <c r="AF10" s="1179" t="s">
        <v>1869</v>
      </c>
      <c r="AG10" s="1180" t="s">
        <v>1870</v>
      </c>
      <c r="AH10" s="1178"/>
      <c r="AI10" s="1181" t="s">
        <v>1871</v>
      </c>
      <c r="AJ10" s="1190"/>
    </row>
    <row r="11" spans="1:44" s="1182" customFormat="1" ht="56.25" x14ac:dyDescent="0.25">
      <c r="A11" s="1673"/>
      <c r="B11" s="1675"/>
      <c r="C11" s="1183" t="s">
        <v>1863</v>
      </c>
      <c r="D11" s="1184" t="s">
        <v>1530</v>
      </c>
      <c r="E11" s="1678"/>
      <c r="F11" s="1678"/>
      <c r="G11" s="1185">
        <v>39</v>
      </c>
      <c r="H11" s="1186"/>
      <c r="I11" s="1185" t="s">
        <v>1738</v>
      </c>
      <c r="J11" s="1187">
        <v>267.10000000000002</v>
      </c>
      <c r="K11" s="1188">
        <v>267.10000000000002</v>
      </c>
      <c r="L11" s="1188">
        <v>267.10000000000002</v>
      </c>
      <c r="M11" s="1189" t="s">
        <v>1875</v>
      </c>
      <c r="N11" s="1190"/>
      <c r="O11" s="1190"/>
      <c r="P11" s="1190"/>
      <c r="Q11" s="1190" t="s">
        <v>1865</v>
      </c>
      <c r="R11" s="1173">
        <v>20000</v>
      </c>
      <c r="S11" s="1173">
        <f t="shared" si="0"/>
        <v>5342000</v>
      </c>
      <c r="T11" s="1190"/>
      <c r="U11" s="1190"/>
      <c r="V11" s="1174" t="s">
        <v>1673</v>
      </c>
      <c r="W11" s="1172" t="s">
        <v>1866</v>
      </c>
      <c r="X11" s="1167" t="s">
        <v>1867</v>
      </c>
      <c r="Y11" s="1177"/>
      <c r="Z11" s="1178"/>
      <c r="AA11" s="1178"/>
      <c r="AB11" s="1178"/>
      <c r="AC11" s="1178"/>
      <c r="AD11" s="1178"/>
      <c r="AE11" s="1179" t="s">
        <v>1868</v>
      </c>
      <c r="AF11" s="1179" t="s">
        <v>1869</v>
      </c>
      <c r="AG11" s="1180" t="s">
        <v>1870</v>
      </c>
      <c r="AH11" s="1191"/>
      <c r="AI11" s="1181" t="s">
        <v>1871</v>
      </c>
      <c r="AJ11" s="1190"/>
    </row>
    <row r="12" spans="1:44" s="1182" customFormat="1" ht="56.25" x14ac:dyDescent="0.25">
      <c r="A12" s="1673"/>
      <c r="B12" s="1675"/>
      <c r="C12" s="1183" t="s">
        <v>1863</v>
      </c>
      <c r="D12" s="1192" t="s">
        <v>1530</v>
      </c>
      <c r="E12" s="1679"/>
      <c r="F12" s="1679"/>
      <c r="G12" s="1194">
        <v>34</v>
      </c>
      <c r="H12" s="1186"/>
      <c r="I12" s="1195" t="s">
        <v>1876</v>
      </c>
      <c r="J12" s="1680">
        <v>324.10000000000002</v>
      </c>
      <c r="K12" s="1196">
        <v>30.6</v>
      </c>
      <c r="L12" s="1186"/>
      <c r="M12" s="1197" t="s">
        <v>1873</v>
      </c>
      <c r="N12" s="1190"/>
      <c r="O12" s="1190"/>
      <c r="P12" s="1190"/>
      <c r="Q12" s="1190" t="s">
        <v>1865</v>
      </c>
      <c r="R12" s="1173">
        <v>15000</v>
      </c>
      <c r="S12" s="1173">
        <f t="shared" si="0"/>
        <v>4861500</v>
      </c>
      <c r="T12" s="1190"/>
      <c r="U12" s="1190"/>
      <c r="V12" s="1174" t="s">
        <v>1673</v>
      </c>
      <c r="W12" s="1172" t="s">
        <v>1866</v>
      </c>
      <c r="X12" s="1198" t="s">
        <v>1867</v>
      </c>
      <c r="Y12" s="1177"/>
      <c r="Z12" s="1178"/>
      <c r="AA12" s="1178"/>
      <c r="AB12" s="1178"/>
      <c r="AC12" s="1178"/>
      <c r="AD12" s="1178"/>
      <c r="AE12" s="1179" t="s">
        <v>1868</v>
      </c>
      <c r="AF12" s="1179" t="s">
        <v>1869</v>
      </c>
      <c r="AG12" s="1180" t="s">
        <v>1870</v>
      </c>
      <c r="AH12" s="1191"/>
      <c r="AI12" s="1181" t="s">
        <v>1871</v>
      </c>
      <c r="AJ12" s="1190"/>
    </row>
    <row r="13" spans="1:44" s="1182" customFormat="1" ht="67.5" hidden="1" customHeight="1" x14ac:dyDescent="0.25">
      <c r="A13" s="1674"/>
      <c r="B13" s="1676"/>
      <c r="C13" s="1199" t="s">
        <v>1863</v>
      </c>
      <c r="D13" s="1200" t="s">
        <v>1530</v>
      </c>
      <c r="E13" s="1201">
        <v>1</v>
      </c>
      <c r="F13" s="1201">
        <v>1</v>
      </c>
      <c r="G13" s="1201">
        <v>34</v>
      </c>
      <c r="H13" s="1201"/>
      <c r="I13" s="1202" t="s">
        <v>1877</v>
      </c>
      <c r="J13" s="1681"/>
      <c r="K13" s="1203">
        <f>324.1-K12</f>
        <v>293.5</v>
      </c>
      <c r="L13" s="1201"/>
      <c r="M13" s="1204"/>
      <c r="N13" s="1191"/>
      <c r="O13" s="1191"/>
      <c r="P13" s="1191"/>
      <c r="Q13" s="1191" t="s">
        <v>346</v>
      </c>
      <c r="R13" s="1190"/>
      <c r="S13" s="1190"/>
      <c r="T13" s="1190"/>
      <c r="U13" s="1190"/>
      <c r="V13" s="1174" t="s">
        <v>1673</v>
      </c>
      <c r="W13" s="1172" t="s">
        <v>1866</v>
      </c>
      <c r="X13" s="1205" t="s">
        <v>1867</v>
      </c>
      <c r="Y13" s="1177"/>
      <c r="Z13" s="1178"/>
      <c r="AA13" s="1178"/>
      <c r="AB13" s="1178"/>
      <c r="AC13" s="1178"/>
      <c r="AD13" s="1178"/>
      <c r="AE13" s="1179" t="s">
        <v>1868</v>
      </c>
      <c r="AF13" s="1179" t="s">
        <v>1869</v>
      </c>
      <c r="AG13" s="1179" t="s">
        <v>1878</v>
      </c>
      <c r="AH13" s="1178"/>
      <c r="AI13" s="1181" t="s">
        <v>1871</v>
      </c>
      <c r="AJ13" s="1190"/>
    </row>
    <row r="14" spans="1:44" s="1182" customFormat="1" ht="49.5" hidden="1" customHeight="1" x14ac:dyDescent="0.25">
      <c r="A14" s="1674"/>
      <c r="B14" s="1676"/>
      <c r="C14" s="1183" t="s">
        <v>1863</v>
      </c>
      <c r="D14" s="1192" t="s">
        <v>1530</v>
      </c>
      <c r="E14" s="1186">
        <v>1</v>
      </c>
      <c r="F14" s="1186">
        <v>1</v>
      </c>
      <c r="G14" s="1206"/>
      <c r="H14" s="1207"/>
      <c r="I14" s="1206" t="s">
        <v>1879</v>
      </c>
      <c r="J14" s="1208"/>
      <c r="K14" s="1209">
        <v>95</v>
      </c>
      <c r="L14" s="1210">
        <v>70</v>
      </c>
      <c r="M14" s="1193" t="s">
        <v>1874</v>
      </c>
      <c r="N14" s="1190"/>
      <c r="O14" s="1190"/>
      <c r="P14" s="1190"/>
      <c r="Q14" s="1190" t="s">
        <v>1880</v>
      </c>
      <c r="R14" s="1190"/>
      <c r="S14" s="1190"/>
      <c r="T14" s="1190"/>
      <c r="U14" s="1190"/>
      <c r="V14" s="1174" t="s">
        <v>1673</v>
      </c>
      <c r="W14" s="1190" t="s">
        <v>1866</v>
      </c>
      <c r="X14" s="1211" t="s">
        <v>1867</v>
      </c>
      <c r="Y14" s="1177"/>
      <c r="Z14" s="1178"/>
      <c r="AA14" s="1178"/>
      <c r="AB14" s="1178"/>
      <c r="AC14" s="1178"/>
      <c r="AD14" s="1178"/>
      <c r="AE14" s="1179" t="s">
        <v>1868</v>
      </c>
      <c r="AF14" s="1179" t="s">
        <v>1869</v>
      </c>
      <c r="AG14" s="1179" t="s">
        <v>1878</v>
      </c>
      <c r="AH14" s="1191"/>
      <c r="AI14" s="1181" t="s">
        <v>1871</v>
      </c>
      <c r="AJ14" s="1190"/>
    </row>
    <row r="15" spans="1:44" s="1218" customFormat="1" ht="49.5" hidden="1" customHeight="1" x14ac:dyDescent="0.25">
      <c r="A15" s="1674"/>
      <c r="B15" s="1676"/>
      <c r="C15" s="1199" t="s">
        <v>1863</v>
      </c>
      <c r="D15" s="1200" t="s">
        <v>1530</v>
      </c>
      <c r="E15" s="1201">
        <v>1</v>
      </c>
      <c r="F15" s="1201">
        <v>1</v>
      </c>
      <c r="G15" s="1212">
        <v>31</v>
      </c>
      <c r="H15" s="1213"/>
      <c r="I15" s="1212" t="s">
        <v>1881</v>
      </c>
      <c r="J15" s="1214">
        <v>13</v>
      </c>
      <c r="K15" s="1214">
        <v>13</v>
      </c>
      <c r="L15" s="1215"/>
      <c r="M15" s="1204"/>
      <c r="N15" s="1191"/>
      <c r="O15" s="1191"/>
      <c r="P15" s="1191"/>
      <c r="Q15" s="1191" t="s">
        <v>346</v>
      </c>
      <c r="R15" s="1191"/>
      <c r="S15" s="1191"/>
      <c r="T15" s="1191"/>
      <c r="U15" s="1191"/>
      <c r="V15" s="1216" t="s">
        <v>1673</v>
      </c>
      <c r="W15" s="1178" t="s">
        <v>413</v>
      </c>
      <c r="X15" s="1217" t="s">
        <v>1867</v>
      </c>
      <c r="Y15" s="1177"/>
      <c r="Z15" s="1178"/>
      <c r="AA15" s="1178"/>
      <c r="AB15" s="1178"/>
      <c r="AC15" s="1178"/>
      <c r="AD15" s="1178"/>
      <c r="AE15" s="1179" t="s">
        <v>1868</v>
      </c>
      <c r="AF15" s="1179" t="s">
        <v>1869</v>
      </c>
      <c r="AG15" s="1179" t="s">
        <v>1878</v>
      </c>
      <c r="AH15" s="1178"/>
      <c r="AI15" s="1181" t="s">
        <v>1871</v>
      </c>
      <c r="AJ15" s="1191"/>
    </row>
    <row r="16" spans="1:44" s="1218" customFormat="1" ht="49.5" hidden="1" customHeight="1" x14ac:dyDescent="0.25">
      <c r="A16" s="1674"/>
      <c r="B16" s="1676"/>
      <c r="C16" s="1199" t="s">
        <v>1863</v>
      </c>
      <c r="D16" s="1200" t="s">
        <v>1530</v>
      </c>
      <c r="E16" s="1201">
        <v>1</v>
      </c>
      <c r="F16" s="1201">
        <v>1</v>
      </c>
      <c r="G16" s="1212">
        <v>35</v>
      </c>
      <c r="H16" s="1213"/>
      <c r="I16" s="1202" t="s">
        <v>1877</v>
      </c>
      <c r="J16" s="1214">
        <v>17.7</v>
      </c>
      <c r="K16" s="1214"/>
      <c r="L16" s="1215"/>
      <c r="M16" s="1204"/>
      <c r="N16" s="1191"/>
      <c r="O16" s="1191"/>
      <c r="P16" s="1191"/>
      <c r="Q16" s="1191" t="s">
        <v>346</v>
      </c>
      <c r="R16" s="1191"/>
      <c r="S16" s="1191"/>
      <c r="T16" s="1191"/>
      <c r="U16" s="1191"/>
      <c r="V16" s="1216" t="s">
        <v>1673</v>
      </c>
      <c r="W16" s="1178"/>
      <c r="X16" s="1219" t="s">
        <v>1867</v>
      </c>
      <c r="Y16" s="1177"/>
      <c r="Z16" s="1178"/>
      <c r="AA16" s="1178"/>
      <c r="AB16" s="1178"/>
      <c r="AC16" s="1178"/>
      <c r="AD16" s="1178"/>
      <c r="AE16" s="1179" t="s">
        <v>1868</v>
      </c>
      <c r="AF16" s="1179" t="s">
        <v>1869</v>
      </c>
      <c r="AG16" s="1179" t="s">
        <v>1878</v>
      </c>
      <c r="AH16" s="1191"/>
      <c r="AI16" s="1181" t="s">
        <v>1871</v>
      </c>
      <c r="AJ16" s="1191"/>
    </row>
    <row r="17" spans="1:36" s="1230" customFormat="1" ht="49.5" hidden="1" customHeight="1" x14ac:dyDescent="0.25">
      <c r="A17" s="1674"/>
      <c r="B17" s="1676"/>
      <c r="C17" s="1220"/>
      <c r="D17" s="1221" t="s">
        <v>1882</v>
      </c>
      <c r="E17" s="1222"/>
      <c r="F17" s="1222"/>
      <c r="G17" s="1223"/>
      <c r="H17" s="1224"/>
      <c r="I17" s="1223"/>
      <c r="J17" s="1225">
        <f>SUM(J4:J16)</f>
        <v>2782.4999999999995</v>
      </c>
      <c r="K17" s="1225">
        <f>SUM(K4:K16)</f>
        <v>2859.7999999999997</v>
      </c>
      <c r="L17" s="1225">
        <f>SUM(L4:L16)</f>
        <v>2497.6999999999998</v>
      </c>
      <c r="M17" s="1226"/>
      <c r="N17" s="1227"/>
      <c r="O17" s="1227"/>
      <c r="P17" s="1227"/>
      <c r="Q17" s="1227"/>
      <c r="R17" s="1227"/>
      <c r="S17" s="1227"/>
      <c r="T17" s="1227"/>
      <c r="U17" s="1227"/>
      <c r="V17" s="1228"/>
      <c r="W17" s="1228"/>
      <c r="X17" s="1229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</row>
    <row r="18" spans="1:36" s="1231" customFormat="1" ht="49.5" customHeight="1" x14ac:dyDescent="0.25">
      <c r="A18" s="1673"/>
      <c r="B18" s="1675"/>
      <c r="C18" s="1220"/>
      <c r="D18" s="1221"/>
      <c r="E18" s="1682"/>
      <c r="F18" s="1683"/>
      <c r="G18" s="1683"/>
      <c r="H18" s="1684"/>
      <c r="I18" s="1683"/>
      <c r="J18" s="1683"/>
      <c r="K18" s="1684"/>
      <c r="L18" s="1684"/>
      <c r="M18" s="1684"/>
      <c r="N18" s="1684"/>
      <c r="O18" s="1684"/>
      <c r="P18" s="1684"/>
      <c r="Q18" s="1684"/>
      <c r="R18" s="1685"/>
      <c r="S18" s="1667">
        <f>S4+S5+S6+S7+S8+S9+S10+S11+S12</f>
        <v>53415500</v>
      </c>
      <c r="T18" s="1668"/>
      <c r="U18" s="1668"/>
      <c r="V18" s="1668"/>
      <c r="W18" s="1668"/>
      <c r="X18" s="1669"/>
      <c r="Y18" s="1668"/>
      <c r="Z18" s="1668"/>
      <c r="AA18" s="1668"/>
      <c r="AB18" s="1668"/>
      <c r="AC18" s="1668"/>
      <c r="AD18" s="1668"/>
      <c r="AE18" s="1668"/>
      <c r="AF18" s="1668"/>
      <c r="AG18" s="1670"/>
      <c r="AH18" s="1227"/>
      <c r="AI18" s="1228"/>
      <c r="AJ18" s="1227"/>
    </row>
    <row r="19" spans="1:36" s="1234" customFormat="1" ht="56.25" x14ac:dyDescent="0.25">
      <c r="A19" s="1673">
        <v>2</v>
      </c>
      <c r="B19" s="1687" t="s">
        <v>1862</v>
      </c>
      <c r="C19" s="1183" t="s">
        <v>1863</v>
      </c>
      <c r="D19" s="1184" t="s">
        <v>1530</v>
      </c>
      <c r="E19" s="1677">
        <v>2</v>
      </c>
      <c r="F19" s="1677">
        <v>1</v>
      </c>
      <c r="G19" s="1185">
        <v>14</v>
      </c>
      <c r="H19" s="1186"/>
      <c r="I19" s="1185" t="s">
        <v>1738</v>
      </c>
      <c r="J19" s="1232">
        <v>267</v>
      </c>
      <c r="K19" s="1188">
        <v>267</v>
      </c>
      <c r="L19" s="1188">
        <v>267</v>
      </c>
      <c r="M19" s="1189" t="s">
        <v>1883</v>
      </c>
      <c r="N19" s="1233"/>
      <c r="O19" s="1233"/>
      <c r="P19" s="1233"/>
      <c r="Q19" s="1190" t="s">
        <v>1865</v>
      </c>
      <c r="R19" s="1173">
        <v>20000</v>
      </c>
      <c r="S19" s="1173">
        <f t="shared" ref="S19:S26" si="1">J19*R19</f>
        <v>5340000</v>
      </c>
      <c r="T19" s="1233"/>
      <c r="U19" s="1233"/>
      <c r="V19" s="1174" t="s">
        <v>1673</v>
      </c>
      <c r="W19" s="1172" t="s">
        <v>1866</v>
      </c>
      <c r="X19" s="1167" t="s">
        <v>1867</v>
      </c>
      <c r="Y19" s="1177"/>
      <c r="Z19" s="1178"/>
      <c r="AA19" s="1178"/>
      <c r="AB19" s="1178"/>
      <c r="AC19" s="1178"/>
      <c r="AD19" s="1178"/>
      <c r="AE19" s="1179" t="s">
        <v>1868</v>
      </c>
      <c r="AF19" s="1179" t="s">
        <v>1869</v>
      </c>
      <c r="AG19" s="1180" t="s">
        <v>1870</v>
      </c>
      <c r="AH19" s="1191"/>
      <c r="AI19" s="1181" t="s">
        <v>1871</v>
      </c>
      <c r="AJ19" s="1233"/>
    </row>
    <row r="20" spans="1:36" s="1234" customFormat="1" ht="56.25" x14ac:dyDescent="0.25">
      <c r="A20" s="1673"/>
      <c r="B20" s="1687"/>
      <c r="C20" s="1183" t="s">
        <v>1863</v>
      </c>
      <c r="D20" s="1192" t="s">
        <v>1530</v>
      </c>
      <c r="E20" s="1678"/>
      <c r="F20" s="1678"/>
      <c r="G20" s="1185">
        <v>15</v>
      </c>
      <c r="H20" s="1186"/>
      <c r="I20" s="1185" t="s">
        <v>1738</v>
      </c>
      <c r="J20" s="1232">
        <v>276.3</v>
      </c>
      <c r="K20" s="1188">
        <v>276.3</v>
      </c>
      <c r="L20" s="1188">
        <v>276.3</v>
      </c>
      <c r="M20" s="1189" t="s">
        <v>1884</v>
      </c>
      <c r="N20" s="1233"/>
      <c r="O20" s="1233"/>
      <c r="P20" s="1233"/>
      <c r="Q20" s="1190" t="s">
        <v>1865</v>
      </c>
      <c r="R20" s="1173">
        <v>20000</v>
      </c>
      <c r="S20" s="1173">
        <f t="shared" si="1"/>
        <v>5526000</v>
      </c>
      <c r="T20" s="1233"/>
      <c r="U20" s="1233"/>
      <c r="V20" s="1174" t="s">
        <v>1673</v>
      </c>
      <c r="W20" s="1190" t="s">
        <v>1866</v>
      </c>
      <c r="X20" s="1185" t="s">
        <v>1867</v>
      </c>
      <c r="Y20" s="1177"/>
      <c r="Z20" s="1178"/>
      <c r="AA20" s="1178"/>
      <c r="AB20" s="1178"/>
      <c r="AC20" s="1178"/>
      <c r="AD20" s="1178"/>
      <c r="AE20" s="1179" t="s">
        <v>1868</v>
      </c>
      <c r="AF20" s="1179" t="s">
        <v>1869</v>
      </c>
      <c r="AG20" s="1180" t="s">
        <v>1870</v>
      </c>
      <c r="AH20" s="1178"/>
      <c r="AI20" s="1181" t="s">
        <v>1871</v>
      </c>
      <c r="AJ20" s="1233"/>
    </row>
    <row r="21" spans="1:36" s="1234" customFormat="1" ht="56.25" x14ac:dyDescent="0.25">
      <c r="A21" s="1673"/>
      <c r="B21" s="1687"/>
      <c r="C21" s="1183" t="s">
        <v>1863</v>
      </c>
      <c r="D21" s="1184" t="s">
        <v>1530</v>
      </c>
      <c r="E21" s="1678"/>
      <c r="F21" s="1678"/>
      <c r="G21" s="1185">
        <v>16</v>
      </c>
      <c r="H21" s="1186"/>
      <c r="I21" s="1185" t="s">
        <v>1738</v>
      </c>
      <c r="J21" s="1232">
        <v>252</v>
      </c>
      <c r="K21" s="1188">
        <v>252</v>
      </c>
      <c r="L21" s="1188">
        <v>252</v>
      </c>
      <c r="M21" s="1189" t="s">
        <v>1885</v>
      </c>
      <c r="N21" s="1233"/>
      <c r="O21" s="1233"/>
      <c r="P21" s="1233"/>
      <c r="Q21" s="1190" t="s">
        <v>1865</v>
      </c>
      <c r="R21" s="1173">
        <v>20000</v>
      </c>
      <c r="S21" s="1173">
        <f t="shared" si="1"/>
        <v>5040000</v>
      </c>
      <c r="T21" s="1233"/>
      <c r="U21" s="1233"/>
      <c r="V21" s="1174" t="s">
        <v>1673</v>
      </c>
      <c r="W21" s="1172" t="s">
        <v>1866</v>
      </c>
      <c r="X21" s="1167" t="s">
        <v>1867</v>
      </c>
      <c r="Y21" s="1177"/>
      <c r="Z21" s="1178"/>
      <c r="AA21" s="1178"/>
      <c r="AB21" s="1178"/>
      <c r="AC21" s="1178"/>
      <c r="AD21" s="1178"/>
      <c r="AE21" s="1179" t="s">
        <v>1868</v>
      </c>
      <c r="AF21" s="1179" t="s">
        <v>1869</v>
      </c>
      <c r="AG21" s="1180" t="s">
        <v>1870</v>
      </c>
      <c r="AH21" s="1191"/>
      <c r="AI21" s="1181" t="s">
        <v>1871</v>
      </c>
      <c r="AJ21" s="1233"/>
    </row>
    <row r="22" spans="1:36" s="1182" customFormat="1" ht="56.25" x14ac:dyDescent="0.25">
      <c r="A22" s="1673"/>
      <c r="B22" s="1687"/>
      <c r="C22" s="1183" t="s">
        <v>1863</v>
      </c>
      <c r="D22" s="1192" t="s">
        <v>1530</v>
      </c>
      <c r="E22" s="1678"/>
      <c r="F22" s="1678"/>
      <c r="G22" s="1185">
        <v>17</v>
      </c>
      <c r="H22" s="1186"/>
      <c r="I22" s="1185" t="s">
        <v>1738</v>
      </c>
      <c r="J22" s="1232">
        <v>203.1</v>
      </c>
      <c r="K22" s="1188">
        <v>203.1</v>
      </c>
      <c r="L22" s="1188">
        <v>203.1</v>
      </c>
      <c r="M22" s="1193" t="s">
        <v>1886</v>
      </c>
      <c r="N22" s="1190"/>
      <c r="O22" s="1190"/>
      <c r="P22" s="1190"/>
      <c r="Q22" s="1190" t="s">
        <v>1865</v>
      </c>
      <c r="R22" s="1173">
        <v>20000</v>
      </c>
      <c r="S22" s="1173">
        <f t="shared" si="1"/>
        <v>4062000</v>
      </c>
      <c r="T22" s="1190"/>
      <c r="U22" s="1190"/>
      <c r="V22" s="1174" t="s">
        <v>1673</v>
      </c>
      <c r="W22" s="1172" t="s">
        <v>1866</v>
      </c>
      <c r="X22" s="1167" t="s">
        <v>1867</v>
      </c>
      <c r="Y22" s="1177"/>
      <c r="Z22" s="1178"/>
      <c r="AA22" s="1178"/>
      <c r="AB22" s="1178"/>
      <c r="AC22" s="1178"/>
      <c r="AD22" s="1178"/>
      <c r="AE22" s="1179" t="s">
        <v>1868</v>
      </c>
      <c r="AF22" s="1179" t="s">
        <v>1869</v>
      </c>
      <c r="AG22" s="1180" t="s">
        <v>1870</v>
      </c>
      <c r="AH22" s="1178"/>
      <c r="AI22" s="1181" t="s">
        <v>1871</v>
      </c>
      <c r="AJ22" s="1190"/>
    </row>
    <row r="23" spans="1:36" s="1182" customFormat="1" ht="56.25" x14ac:dyDescent="0.25">
      <c r="A23" s="1673"/>
      <c r="B23" s="1687"/>
      <c r="C23" s="1183" t="s">
        <v>1863</v>
      </c>
      <c r="D23" s="1184" t="s">
        <v>1530</v>
      </c>
      <c r="E23" s="1678"/>
      <c r="F23" s="1678"/>
      <c r="G23" s="1185">
        <v>23</v>
      </c>
      <c r="H23" s="1186"/>
      <c r="I23" s="1185" t="s">
        <v>1738</v>
      </c>
      <c r="J23" s="1187">
        <v>286.7</v>
      </c>
      <c r="K23" s="1188">
        <v>286.7</v>
      </c>
      <c r="L23" s="1188">
        <v>286.7</v>
      </c>
      <c r="M23" s="1189" t="s">
        <v>1883</v>
      </c>
      <c r="N23" s="1190"/>
      <c r="O23" s="1190"/>
      <c r="P23" s="1190"/>
      <c r="Q23" s="1190" t="s">
        <v>1865</v>
      </c>
      <c r="R23" s="1173">
        <v>20000</v>
      </c>
      <c r="S23" s="1173">
        <f t="shared" si="1"/>
        <v>5734000</v>
      </c>
      <c r="T23" s="1190"/>
      <c r="U23" s="1190"/>
      <c r="V23" s="1174" t="s">
        <v>1673</v>
      </c>
      <c r="W23" s="1190" t="s">
        <v>1866</v>
      </c>
      <c r="X23" s="1185" t="s">
        <v>1867</v>
      </c>
      <c r="Y23" s="1177"/>
      <c r="Z23" s="1178"/>
      <c r="AA23" s="1178"/>
      <c r="AB23" s="1178"/>
      <c r="AC23" s="1178"/>
      <c r="AD23" s="1178"/>
      <c r="AE23" s="1179" t="s">
        <v>1868</v>
      </c>
      <c r="AF23" s="1179" t="s">
        <v>1869</v>
      </c>
      <c r="AG23" s="1180" t="s">
        <v>1870</v>
      </c>
      <c r="AH23" s="1191"/>
      <c r="AI23" s="1181" t="s">
        <v>1871</v>
      </c>
      <c r="AJ23" s="1190"/>
    </row>
    <row r="24" spans="1:36" s="1182" customFormat="1" ht="56.25" x14ac:dyDescent="0.25">
      <c r="A24" s="1673"/>
      <c r="B24" s="1687"/>
      <c r="C24" s="1183" t="s">
        <v>1863</v>
      </c>
      <c r="D24" s="1192" t="s">
        <v>1530</v>
      </c>
      <c r="E24" s="1678"/>
      <c r="F24" s="1678"/>
      <c r="G24" s="1185">
        <v>24</v>
      </c>
      <c r="H24" s="1186"/>
      <c r="I24" s="1185" t="s">
        <v>1738</v>
      </c>
      <c r="J24" s="1187">
        <v>275.89999999999998</v>
      </c>
      <c r="K24" s="1188">
        <v>275.89999999999998</v>
      </c>
      <c r="L24" s="1188">
        <v>275.89999999999998</v>
      </c>
      <c r="M24" s="1193" t="s">
        <v>1887</v>
      </c>
      <c r="N24" s="1190"/>
      <c r="O24" s="1190"/>
      <c r="P24" s="1190"/>
      <c r="Q24" s="1190" t="s">
        <v>1865</v>
      </c>
      <c r="R24" s="1173">
        <v>20000</v>
      </c>
      <c r="S24" s="1173">
        <f t="shared" si="1"/>
        <v>5518000</v>
      </c>
      <c r="T24" s="1190"/>
      <c r="U24" s="1190"/>
      <c r="V24" s="1174" t="s">
        <v>1673</v>
      </c>
      <c r="W24" s="1172" t="s">
        <v>1866</v>
      </c>
      <c r="X24" s="1167" t="s">
        <v>1867</v>
      </c>
      <c r="Y24" s="1177"/>
      <c r="Z24" s="1178"/>
      <c r="AA24" s="1178"/>
      <c r="AB24" s="1178"/>
      <c r="AC24" s="1178"/>
      <c r="AD24" s="1178"/>
      <c r="AE24" s="1179" t="s">
        <v>1868</v>
      </c>
      <c r="AF24" s="1179" t="s">
        <v>1869</v>
      </c>
      <c r="AG24" s="1180" t="s">
        <v>1870</v>
      </c>
      <c r="AH24" s="1178"/>
      <c r="AI24" s="1181" t="s">
        <v>1871</v>
      </c>
      <c r="AJ24" s="1190"/>
    </row>
    <row r="25" spans="1:36" s="1182" customFormat="1" ht="56.25" x14ac:dyDescent="0.25">
      <c r="A25" s="1673"/>
      <c r="B25" s="1687"/>
      <c r="C25" s="1183" t="s">
        <v>1863</v>
      </c>
      <c r="D25" s="1184" t="s">
        <v>1530</v>
      </c>
      <c r="E25" s="1678"/>
      <c r="F25" s="1678"/>
      <c r="G25" s="1185">
        <v>25</v>
      </c>
      <c r="H25" s="1186"/>
      <c r="I25" s="1185" t="s">
        <v>1738</v>
      </c>
      <c r="J25" s="1187">
        <v>275.89999999999998</v>
      </c>
      <c r="K25" s="1188">
        <v>275.89999999999998</v>
      </c>
      <c r="L25" s="1188">
        <v>275.89999999999998</v>
      </c>
      <c r="M25" s="1189" t="s">
        <v>1888</v>
      </c>
      <c r="N25" s="1190"/>
      <c r="O25" s="1190"/>
      <c r="P25" s="1190"/>
      <c r="Q25" s="1190" t="s">
        <v>1865</v>
      </c>
      <c r="R25" s="1173">
        <v>20000</v>
      </c>
      <c r="S25" s="1173">
        <f t="shared" si="1"/>
        <v>5518000</v>
      </c>
      <c r="T25" s="1190"/>
      <c r="U25" s="1190"/>
      <c r="V25" s="1174" t="s">
        <v>1673</v>
      </c>
      <c r="W25" s="1190" t="s">
        <v>1866</v>
      </c>
      <c r="X25" s="1185" t="s">
        <v>1867</v>
      </c>
      <c r="Y25" s="1177"/>
      <c r="Z25" s="1178"/>
      <c r="AA25" s="1178"/>
      <c r="AB25" s="1178"/>
      <c r="AC25" s="1178"/>
      <c r="AD25" s="1178"/>
      <c r="AE25" s="1179" t="s">
        <v>1868</v>
      </c>
      <c r="AF25" s="1179" t="s">
        <v>1869</v>
      </c>
      <c r="AG25" s="1180" t="s">
        <v>1870</v>
      </c>
      <c r="AH25" s="1191"/>
      <c r="AI25" s="1181" t="s">
        <v>1871</v>
      </c>
      <c r="AJ25" s="1190"/>
    </row>
    <row r="26" spans="1:36" s="1182" customFormat="1" ht="56.25" x14ac:dyDescent="0.25">
      <c r="A26" s="1673"/>
      <c r="B26" s="1687"/>
      <c r="C26" s="1183" t="s">
        <v>1863</v>
      </c>
      <c r="D26" s="1192" t="s">
        <v>1530</v>
      </c>
      <c r="E26" s="1679"/>
      <c r="F26" s="1679"/>
      <c r="G26" s="1185">
        <v>26</v>
      </c>
      <c r="H26" s="1186"/>
      <c r="I26" s="1185" t="s">
        <v>1738</v>
      </c>
      <c r="J26" s="1187">
        <v>264.60000000000002</v>
      </c>
      <c r="K26" s="1188">
        <v>264.60000000000002</v>
      </c>
      <c r="L26" s="1188">
        <v>264.60000000000002</v>
      </c>
      <c r="M26" s="1189" t="s">
        <v>1885</v>
      </c>
      <c r="N26" s="1190"/>
      <c r="O26" s="1190"/>
      <c r="P26" s="1190"/>
      <c r="Q26" s="1190" t="s">
        <v>1865</v>
      </c>
      <c r="R26" s="1173">
        <v>20000</v>
      </c>
      <c r="S26" s="1173">
        <f t="shared" si="1"/>
        <v>5292000</v>
      </c>
      <c r="T26" s="1190"/>
      <c r="U26" s="1190"/>
      <c r="V26" s="1174" t="s">
        <v>1673</v>
      </c>
      <c r="W26" s="1172" t="s">
        <v>1866</v>
      </c>
      <c r="X26" s="1167" t="s">
        <v>1867</v>
      </c>
      <c r="Y26" s="1177"/>
      <c r="Z26" s="1178"/>
      <c r="AA26" s="1178"/>
      <c r="AB26" s="1178"/>
      <c r="AC26" s="1178"/>
      <c r="AD26" s="1178"/>
      <c r="AE26" s="1179" t="s">
        <v>1868</v>
      </c>
      <c r="AF26" s="1179" t="s">
        <v>1869</v>
      </c>
      <c r="AG26" s="1180" t="s">
        <v>1870</v>
      </c>
      <c r="AH26" s="1178"/>
      <c r="AI26" s="1181" t="s">
        <v>1871</v>
      </c>
      <c r="AJ26" s="1190"/>
    </row>
    <row r="27" spans="1:36" s="1182" customFormat="1" ht="49.5" hidden="1" customHeight="1" x14ac:dyDescent="0.25">
      <c r="A27" s="1686"/>
      <c r="B27" s="1676"/>
      <c r="C27" s="1199" t="s">
        <v>1863</v>
      </c>
      <c r="D27" s="1200" t="s">
        <v>1530</v>
      </c>
      <c r="E27" s="1201">
        <v>2</v>
      </c>
      <c r="F27" s="1201">
        <v>1</v>
      </c>
      <c r="G27" s="1212">
        <v>18</v>
      </c>
      <c r="H27" s="1207"/>
      <c r="I27" s="1212" t="s">
        <v>1881</v>
      </c>
      <c r="J27" s="1214">
        <v>13.1</v>
      </c>
      <c r="K27" s="1214">
        <v>13.1</v>
      </c>
      <c r="L27" s="1210"/>
      <c r="M27" s="1204"/>
      <c r="N27" s="1190"/>
      <c r="O27" s="1190"/>
      <c r="P27" s="1190"/>
      <c r="Q27" s="1191" t="s">
        <v>346</v>
      </c>
      <c r="R27" s="1190"/>
      <c r="S27" s="1190"/>
      <c r="T27" s="1190"/>
      <c r="U27" s="1190"/>
      <c r="V27" s="1216" t="s">
        <v>1673</v>
      </c>
      <c r="W27" s="1178" t="s">
        <v>413</v>
      </c>
      <c r="X27" s="1217" t="s">
        <v>1867</v>
      </c>
      <c r="Y27" s="1177"/>
      <c r="Z27" s="1178"/>
      <c r="AA27" s="1178"/>
      <c r="AB27" s="1178"/>
      <c r="AC27" s="1178"/>
      <c r="AD27" s="1178"/>
      <c r="AE27" s="1179" t="s">
        <v>1868</v>
      </c>
      <c r="AF27" s="1179" t="s">
        <v>1869</v>
      </c>
      <c r="AG27" s="1179" t="s">
        <v>1878</v>
      </c>
      <c r="AH27" s="1191"/>
      <c r="AI27" s="1181" t="s">
        <v>1871</v>
      </c>
      <c r="AJ27" s="1190"/>
    </row>
    <row r="28" spans="1:36" s="1182" customFormat="1" ht="49.5" hidden="1" customHeight="1" x14ac:dyDescent="0.25">
      <c r="A28" s="1686"/>
      <c r="B28" s="1676"/>
      <c r="C28" s="1199" t="s">
        <v>1863</v>
      </c>
      <c r="D28" s="1200" t="s">
        <v>1530</v>
      </c>
      <c r="E28" s="1201">
        <v>2</v>
      </c>
      <c r="F28" s="1201">
        <v>1</v>
      </c>
      <c r="G28" s="1212">
        <v>21</v>
      </c>
      <c r="H28" s="1207"/>
      <c r="I28" s="1202" t="s">
        <v>1877</v>
      </c>
      <c r="J28" s="1214">
        <v>322.7</v>
      </c>
      <c r="K28" s="1235"/>
      <c r="L28" s="1210"/>
      <c r="M28" s="1204"/>
      <c r="N28" s="1190"/>
      <c r="O28" s="1190"/>
      <c r="P28" s="1190"/>
      <c r="Q28" s="1191" t="s">
        <v>346</v>
      </c>
      <c r="R28" s="1190"/>
      <c r="S28" s="1190"/>
      <c r="T28" s="1190"/>
      <c r="U28" s="1190"/>
      <c r="V28" s="1216" t="s">
        <v>1673</v>
      </c>
      <c r="W28" s="1178"/>
      <c r="X28" s="1219" t="s">
        <v>1867</v>
      </c>
      <c r="Y28" s="1177"/>
      <c r="Z28" s="1178"/>
      <c r="AA28" s="1178"/>
      <c r="AB28" s="1178"/>
      <c r="AC28" s="1178"/>
      <c r="AD28" s="1178"/>
      <c r="AE28" s="1179" t="s">
        <v>1868</v>
      </c>
      <c r="AF28" s="1179" t="s">
        <v>1869</v>
      </c>
      <c r="AG28" s="1179" t="s">
        <v>1878</v>
      </c>
      <c r="AH28" s="1178"/>
      <c r="AI28" s="1181" t="s">
        <v>1871</v>
      </c>
      <c r="AJ28" s="1190"/>
    </row>
    <row r="29" spans="1:36" s="1182" customFormat="1" ht="49.5" hidden="1" customHeight="1" x14ac:dyDescent="0.25">
      <c r="A29" s="1686"/>
      <c r="B29" s="1676"/>
      <c r="C29" s="1199" t="s">
        <v>1863</v>
      </c>
      <c r="D29" s="1200" t="s">
        <v>1530</v>
      </c>
      <c r="E29" s="1201">
        <v>2</v>
      </c>
      <c r="F29" s="1201">
        <v>1</v>
      </c>
      <c r="G29" s="1212">
        <v>22</v>
      </c>
      <c r="H29" s="1207"/>
      <c r="I29" s="1202" t="s">
        <v>1877</v>
      </c>
      <c r="J29" s="1214">
        <v>18</v>
      </c>
      <c r="K29" s="1235"/>
      <c r="L29" s="1210"/>
      <c r="M29" s="1204"/>
      <c r="N29" s="1190"/>
      <c r="O29" s="1190"/>
      <c r="P29" s="1190"/>
      <c r="Q29" s="1191" t="s">
        <v>346</v>
      </c>
      <c r="R29" s="1190"/>
      <c r="S29" s="1190"/>
      <c r="T29" s="1190"/>
      <c r="U29" s="1190"/>
      <c r="V29" s="1216" t="s">
        <v>1673</v>
      </c>
      <c r="W29" s="1178"/>
      <c r="X29" s="1217" t="s">
        <v>1867</v>
      </c>
      <c r="Y29" s="1177"/>
      <c r="Z29" s="1178"/>
      <c r="AA29" s="1178"/>
      <c r="AB29" s="1178"/>
      <c r="AC29" s="1178"/>
      <c r="AD29" s="1178"/>
      <c r="AE29" s="1179" t="s">
        <v>1868</v>
      </c>
      <c r="AF29" s="1179" t="s">
        <v>1869</v>
      </c>
      <c r="AG29" s="1179" t="s">
        <v>1878</v>
      </c>
      <c r="AH29" s="1191"/>
      <c r="AI29" s="1181" t="s">
        <v>1871</v>
      </c>
      <c r="AJ29" s="1190"/>
    </row>
    <row r="30" spans="1:36" s="1230" customFormat="1" ht="49.5" hidden="1" customHeight="1" x14ac:dyDescent="0.25">
      <c r="A30" s="1686"/>
      <c r="B30" s="1676"/>
      <c r="C30" s="1220"/>
      <c r="D30" s="1221" t="s">
        <v>1889</v>
      </c>
      <c r="E30" s="1222"/>
      <c r="F30" s="1222"/>
      <c r="G30" s="1223"/>
      <c r="H30" s="1224"/>
      <c r="I30" s="1223"/>
      <c r="J30" s="1225">
        <f>SUM(J19:J29)</f>
        <v>2455.2999999999997</v>
      </c>
      <c r="K30" s="1225">
        <f>SUM(K19:K29)</f>
        <v>2114.6</v>
      </c>
      <c r="L30" s="1225">
        <f>SUM(L19:L29)</f>
        <v>2101.5</v>
      </c>
      <c r="M30" s="1226"/>
      <c r="N30" s="1227"/>
      <c r="O30" s="1227"/>
      <c r="P30" s="1227"/>
      <c r="Q30" s="1227"/>
      <c r="R30" s="1227"/>
      <c r="S30" s="1227"/>
      <c r="T30" s="1227"/>
      <c r="U30" s="1227"/>
      <c r="V30" s="1228"/>
      <c r="W30" s="1228"/>
      <c r="X30" s="1229"/>
      <c r="Y30" s="1227"/>
      <c r="Z30" s="1227"/>
      <c r="AA30" s="1227"/>
      <c r="AB30" s="1227"/>
      <c r="AC30" s="1227"/>
      <c r="AD30" s="1227"/>
      <c r="AE30" s="1227"/>
      <c r="AF30" s="1227"/>
      <c r="AG30" s="1227"/>
      <c r="AH30" s="1227"/>
      <c r="AI30" s="1227"/>
      <c r="AJ30" s="1227"/>
    </row>
    <row r="31" spans="1:36" s="1231" customFormat="1" ht="49.5" customHeight="1" x14ac:dyDescent="0.25">
      <c r="A31" s="1673"/>
      <c r="B31" s="1688"/>
      <c r="C31" s="1220"/>
      <c r="D31" s="1221"/>
      <c r="E31" s="1682"/>
      <c r="F31" s="1683"/>
      <c r="G31" s="1683"/>
      <c r="H31" s="1684"/>
      <c r="I31" s="1683"/>
      <c r="J31" s="1683"/>
      <c r="K31" s="1684"/>
      <c r="L31" s="1684"/>
      <c r="M31" s="1684"/>
      <c r="N31" s="1684"/>
      <c r="O31" s="1684"/>
      <c r="P31" s="1684"/>
      <c r="Q31" s="1684"/>
      <c r="R31" s="1685"/>
      <c r="S31" s="1667">
        <f>S19+S20+S21+S22+S23+S24+S25+S26</f>
        <v>42030000</v>
      </c>
      <c r="T31" s="1668"/>
      <c r="U31" s="1668"/>
      <c r="V31" s="1668"/>
      <c r="W31" s="1668"/>
      <c r="X31" s="1669"/>
      <c r="Y31" s="1668"/>
      <c r="Z31" s="1668"/>
      <c r="AA31" s="1668"/>
      <c r="AB31" s="1668"/>
      <c r="AC31" s="1668"/>
      <c r="AD31" s="1668"/>
      <c r="AE31" s="1668"/>
      <c r="AF31" s="1668"/>
      <c r="AG31" s="1670"/>
      <c r="AH31" s="1228"/>
      <c r="AI31" s="1228"/>
      <c r="AJ31" s="1227"/>
    </row>
    <row r="32" spans="1:36" s="1234" customFormat="1" ht="41.25" customHeight="1" x14ac:dyDescent="0.25">
      <c r="A32" s="1673">
        <v>3</v>
      </c>
      <c r="B32" s="1689" t="s">
        <v>1862</v>
      </c>
      <c r="C32" s="1183" t="s">
        <v>1863</v>
      </c>
      <c r="D32" s="1184" t="s">
        <v>1530</v>
      </c>
      <c r="E32" s="1677">
        <v>3</v>
      </c>
      <c r="F32" s="1677">
        <v>1</v>
      </c>
      <c r="G32" s="1185">
        <v>1</v>
      </c>
      <c r="H32" s="1186"/>
      <c r="I32" s="1185" t="s">
        <v>1738</v>
      </c>
      <c r="J32" s="1187">
        <v>214.4</v>
      </c>
      <c r="K32" s="1188">
        <v>214.4</v>
      </c>
      <c r="L32" s="1188">
        <v>214.4</v>
      </c>
      <c r="M32" s="1236" t="s">
        <v>1890</v>
      </c>
      <c r="N32" s="1233"/>
      <c r="O32" s="1233"/>
      <c r="P32" s="1233"/>
      <c r="Q32" s="1190" t="s">
        <v>1865</v>
      </c>
      <c r="R32" s="1173">
        <v>20000</v>
      </c>
      <c r="S32" s="1173">
        <f t="shared" ref="S32:S39" si="2">J32*R32</f>
        <v>4288000</v>
      </c>
      <c r="T32" s="1233"/>
      <c r="U32" s="1233"/>
      <c r="V32" s="1174" t="s">
        <v>1673</v>
      </c>
      <c r="W32" s="1172" t="s">
        <v>1866</v>
      </c>
      <c r="X32" s="1167" t="s">
        <v>1867</v>
      </c>
      <c r="Y32" s="1177"/>
      <c r="Z32" s="1178"/>
      <c r="AA32" s="1178"/>
      <c r="AB32" s="1178"/>
      <c r="AC32" s="1178"/>
      <c r="AD32" s="1178"/>
      <c r="AE32" s="1179" t="s">
        <v>1868</v>
      </c>
      <c r="AF32" s="1179" t="s">
        <v>1869</v>
      </c>
      <c r="AG32" s="1180" t="s">
        <v>1870</v>
      </c>
      <c r="AH32" s="1178"/>
      <c r="AI32" s="1181" t="s">
        <v>1871</v>
      </c>
      <c r="AJ32" s="1233"/>
    </row>
    <row r="33" spans="1:36" s="1234" customFormat="1" ht="56.25" x14ac:dyDescent="0.25">
      <c r="A33" s="1673"/>
      <c r="B33" s="1687"/>
      <c r="C33" s="1183" t="s">
        <v>1863</v>
      </c>
      <c r="D33" s="1192" t="s">
        <v>1530</v>
      </c>
      <c r="E33" s="1678"/>
      <c r="F33" s="1678"/>
      <c r="G33" s="1185">
        <v>2</v>
      </c>
      <c r="H33" s="1186"/>
      <c r="I33" s="1185" t="s">
        <v>1738</v>
      </c>
      <c r="J33" s="1187">
        <v>235.6</v>
      </c>
      <c r="K33" s="1188">
        <v>235.6</v>
      </c>
      <c r="L33" s="1188">
        <v>235.6</v>
      </c>
      <c r="M33" s="1236" t="s">
        <v>1891</v>
      </c>
      <c r="N33" s="1233"/>
      <c r="O33" s="1233"/>
      <c r="P33" s="1233"/>
      <c r="Q33" s="1190" t="s">
        <v>1865</v>
      </c>
      <c r="R33" s="1173">
        <v>20000</v>
      </c>
      <c r="S33" s="1173">
        <f t="shared" si="2"/>
        <v>4712000</v>
      </c>
      <c r="T33" s="1233"/>
      <c r="U33" s="1233"/>
      <c r="V33" s="1174" t="s">
        <v>1673</v>
      </c>
      <c r="W33" s="1190" t="s">
        <v>1866</v>
      </c>
      <c r="X33" s="1185" t="s">
        <v>1867</v>
      </c>
      <c r="Y33" s="1177"/>
      <c r="Z33" s="1178"/>
      <c r="AA33" s="1178"/>
      <c r="AB33" s="1178"/>
      <c r="AC33" s="1178"/>
      <c r="AD33" s="1178"/>
      <c r="AE33" s="1179" t="s">
        <v>1868</v>
      </c>
      <c r="AF33" s="1179" t="s">
        <v>1869</v>
      </c>
      <c r="AG33" s="1180" t="s">
        <v>1870</v>
      </c>
      <c r="AH33" s="1191"/>
      <c r="AI33" s="1181" t="s">
        <v>1871</v>
      </c>
      <c r="AJ33" s="1233"/>
    </row>
    <row r="34" spans="1:36" s="1234" customFormat="1" ht="56.25" x14ac:dyDescent="0.25">
      <c r="A34" s="1673"/>
      <c r="B34" s="1687"/>
      <c r="C34" s="1183" t="s">
        <v>1863</v>
      </c>
      <c r="D34" s="1184" t="s">
        <v>1530</v>
      </c>
      <c r="E34" s="1678"/>
      <c r="F34" s="1678"/>
      <c r="G34" s="1185">
        <v>3</v>
      </c>
      <c r="H34" s="1186"/>
      <c r="I34" s="1185" t="s">
        <v>1738</v>
      </c>
      <c r="J34" s="1187">
        <v>274.5</v>
      </c>
      <c r="K34" s="1188">
        <v>274.5</v>
      </c>
      <c r="L34" s="1188">
        <v>274.5</v>
      </c>
      <c r="M34" s="1236" t="s">
        <v>1890</v>
      </c>
      <c r="N34" s="1233"/>
      <c r="O34" s="1233"/>
      <c r="P34" s="1233"/>
      <c r="Q34" s="1190" t="s">
        <v>1865</v>
      </c>
      <c r="R34" s="1173">
        <v>20000</v>
      </c>
      <c r="S34" s="1173">
        <f t="shared" si="2"/>
        <v>5490000</v>
      </c>
      <c r="T34" s="1233"/>
      <c r="U34" s="1233"/>
      <c r="V34" s="1174" t="s">
        <v>1673</v>
      </c>
      <c r="W34" s="1172" t="s">
        <v>1866</v>
      </c>
      <c r="X34" s="1167" t="s">
        <v>1867</v>
      </c>
      <c r="Y34" s="1177"/>
      <c r="Z34" s="1178"/>
      <c r="AA34" s="1178"/>
      <c r="AB34" s="1178"/>
      <c r="AC34" s="1178"/>
      <c r="AD34" s="1178"/>
      <c r="AE34" s="1179" t="s">
        <v>1868</v>
      </c>
      <c r="AF34" s="1179" t="s">
        <v>1869</v>
      </c>
      <c r="AG34" s="1180" t="s">
        <v>1870</v>
      </c>
      <c r="AH34" s="1178"/>
      <c r="AI34" s="1181" t="s">
        <v>1871</v>
      </c>
      <c r="AJ34" s="1233"/>
    </row>
    <row r="35" spans="1:36" s="1234" customFormat="1" ht="56.25" x14ac:dyDescent="0.25">
      <c r="A35" s="1673"/>
      <c r="B35" s="1687"/>
      <c r="C35" s="1183" t="s">
        <v>1863</v>
      </c>
      <c r="D35" s="1192" t="s">
        <v>1530</v>
      </c>
      <c r="E35" s="1678"/>
      <c r="F35" s="1678"/>
      <c r="G35" s="1185">
        <v>4</v>
      </c>
      <c r="H35" s="1186"/>
      <c r="I35" s="1185" t="s">
        <v>1738</v>
      </c>
      <c r="J35" s="1187">
        <v>287.10000000000002</v>
      </c>
      <c r="K35" s="1188">
        <v>287.10000000000002</v>
      </c>
      <c r="L35" s="1188">
        <v>287.10000000000002</v>
      </c>
      <c r="M35" s="1236" t="s">
        <v>1890</v>
      </c>
      <c r="N35" s="1233"/>
      <c r="O35" s="1233"/>
      <c r="P35" s="1233"/>
      <c r="Q35" s="1190" t="s">
        <v>1865</v>
      </c>
      <c r="R35" s="1173">
        <v>20000</v>
      </c>
      <c r="S35" s="1173">
        <f t="shared" si="2"/>
        <v>5742000</v>
      </c>
      <c r="T35" s="1233"/>
      <c r="U35" s="1233"/>
      <c r="V35" s="1174" t="s">
        <v>1673</v>
      </c>
      <c r="W35" s="1190" t="s">
        <v>1866</v>
      </c>
      <c r="X35" s="1185" t="s">
        <v>1867</v>
      </c>
      <c r="Y35" s="1177"/>
      <c r="Z35" s="1178"/>
      <c r="AA35" s="1178"/>
      <c r="AB35" s="1178"/>
      <c r="AC35" s="1178"/>
      <c r="AD35" s="1178"/>
      <c r="AE35" s="1179" t="s">
        <v>1868</v>
      </c>
      <c r="AF35" s="1179" t="s">
        <v>1869</v>
      </c>
      <c r="AG35" s="1180" t="s">
        <v>1870</v>
      </c>
      <c r="AH35" s="1191"/>
      <c r="AI35" s="1181" t="s">
        <v>1871</v>
      </c>
      <c r="AJ35" s="1233"/>
    </row>
    <row r="36" spans="1:36" s="1234" customFormat="1" ht="30.75" customHeight="1" x14ac:dyDescent="0.25">
      <c r="A36" s="1673"/>
      <c r="B36" s="1687"/>
      <c r="C36" s="1183" t="s">
        <v>1863</v>
      </c>
      <c r="D36" s="1184" t="s">
        <v>1530</v>
      </c>
      <c r="E36" s="1678"/>
      <c r="F36" s="1678"/>
      <c r="G36" s="1185">
        <v>5</v>
      </c>
      <c r="H36" s="1186"/>
      <c r="I36" s="1185" t="s">
        <v>1738</v>
      </c>
      <c r="J36" s="1187">
        <v>356</v>
      </c>
      <c r="K36" s="1237">
        <v>356</v>
      </c>
      <c r="L36" s="1188">
        <v>356</v>
      </c>
      <c r="M36" s="1236" t="s">
        <v>1892</v>
      </c>
      <c r="N36" s="1233"/>
      <c r="O36" s="1233"/>
      <c r="P36" s="1233"/>
      <c r="Q36" s="1190" t="s">
        <v>1865</v>
      </c>
      <c r="R36" s="1173">
        <v>20000</v>
      </c>
      <c r="S36" s="1173">
        <f t="shared" si="2"/>
        <v>7120000</v>
      </c>
      <c r="T36" s="1233"/>
      <c r="U36" s="1233"/>
      <c r="V36" s="1174" t="s">
        <v>1673</v>
      </c>
      <c r="W36" s="1172" t="s">
        <v>1866</v>
      </c>
      <c r="X36" s="1167" t="s">
        <v>1867</v>
      </c>
      <c r="Y36" s="1177"/>
      <c r="Z36" s="1178"/>
      <c r="AA36" s="1178"/>
      <c r="AB36" s="1178"/>
      <c r="AC36" s="1178"/>
      <c r="AD36" s="1178"/>
      <c r="AE36" s="1179" t="s">
        <v>1868</v>
      </c>
      <c r="AF36" s="1179" t="s">
        <v>1869</v>
      </c>
      <c r="AG36" s="1180" t="s">
        <v>1870</v>
      </c>
      <c r="AH36" s="1178"/>
      <c r="AI36" s="1181" t="s">
        <v>1871</v>
      </c>
      <c r="AJ36" s="1233"/>
    </row>
    <row r="37" spans="1:36" s="1234" customFormat="1" ht="56.25" x14ac:dyDescent="0.25">
      <c r="A37" s="1673"/>
      <c r="B37" s="1687"/>
      <c r="C37" s="1183" t="s">
        <v>1863</v>
      </c>
      <c r="D37" s="1192" t="s">
        <v>1530</v>
      </c>
      <c r="E37" s="1678"/>
      <c r="F37" s="1678"/>
      <c r="G37" s="1185">
        <v>6</v>
      </c>
      <c r="H37" s="1186"/>
      <c r="I37" s="1185" t="s">
        <v>1738</v>
      </c>
      <c r="J37" s="1187">
        <v>342.2</v>
      </c>
      <c r="K37" s="1188">
        <v>342.2</v>
      </c>
      <c r="L37" s="1188">
        <v>342.2</v>
      </c>
      <c r="M37" s="1236" t="s">
        <v>1890</v>
      </c>
      <c r="N37" s="1233"/>
      <c r="O37" s="1233"/>
      <c r="P37" s="1233"/>
      <c r="Q37" s="1190" t="s">
        <v>1865</v>
      </c>
      <c r="R37" s="1173">
        <v>20000</v>
      </c>
      <c r="S37" s="1173">
        <f t="shared" si="2"/>
        <v>6844000</v>
      </c>
      <c r="T37" s="1233"/>
      <c r="U37" s="1233"/>
      <c r="V37" s="1174" t="s">
        <v>1673</v>
      </c>
      <c r="W37" s="1190" t="s">
        <v>1866</v>
      </c>
      <c r="X37" s="1185" t="s">
        <v>1867</v>
      </c>
      <c r="Y37" s="1177"/>
      <c r="Z37" s="1178"/>
      <c r="AA37" s="1178"/>
      <c r="AB37" s="1178"/>
      <c r="AC37" s="1178"/>
      <c r="AD37" s="1178"/>
      <c r="AE37" s="1179" t="s">
        <v>1868</v>
      </c>
      <c r="AF37" s="1179" t="s">
        <v>1869</v>
      </c>
      <c r="AG37" s="1180" t="s">
        <v>1870</v>
      </c>
      <c r="AH37" s="1191"/>
      <c r="AI37" s="1181" t="s">
        <v>1871</v>
      </c>
      <c r="AJ37" s="1233"/>
    </row>
    <row r="38" spans="1:36" s="1234" customFormat="1" ht="56.25" x14ac:dyDescent="0.25">
      <c r="A38" s="1673"/>
      <c r="B38" s="1687"/>
      <c r="C38" s="1183" t="s">
        <v>1863</v>
      </c>
      <c r="D38" s="1184" t="s">
        <v>1530</v>
      </c>
      <c r="E38" s="1678"/>
      <c r="F38" s="1678"/>
      <c r="G38" s="1185">
        <v>7</v>
      </c>
      <c r="H38" s="1186"/>
      <c r="I38" s="1185" t="s">
        <v>1738</v>
      </c>
      <c r="J38" s="1187">
        <v>342.2</v>
      </c>
      <c r="K38" s="1188">
        <v>342.2</v>
      </c>
      <c r="L38" s="1188">
        <v>342.2</v>
      </c>
      <c r="M38" s="1236" t="s">
        <v>1890</v>
      </c>
      <c r="N38" s="1233"/>
      <c r="O38" s="1233"/>
      <c r="P38" s="1233"/>
      <c r="Q38" s="1190" t="s">
        <v>1865</v>
      </c>
      <c r="R38" s="1173">
        <v>20000</v>
      </c>
      <c r="S38" s="1173">
        <f t="shared" si="2"/>
        <v>6844000</v>
      </c>
      <c r="T38" s="1233"/>
      <c r="U38" s="1233"/>
      <c r="V38" s="1174" t="s">
        <v>1673</v>
      </c>
      <c r="W38" s="1172" t="s">
        <v>1866</v>
      </c>
      <c r="X38" s="1167" t="s">
        <v>1867</v>
      </c>
      <c r="Y38" s="1177"/>
      <c r="Z38" s="1178"/>
      <c r="AA38" s="1178"/>
      <c r="AB38" s="1178"/>
      <c r="AC38" s="1178"/>
      <c r="AD38" s="1178"/>
      <c r="AE38" s="1179" t="s">
        <v>1868</v>
      </c>
      <c r="AF38" s="1179" t="s">
        <v>1869</v>
      </c>
      <c r="AG38" s="1180" t="s">
        <v>1870</v>
      </c>
      <c r="AH38" s="1178"/>
      <c r="AI38" s="1181" t="s">
        <v>1871</v>
      </c>
      <c r="AJ38" s="1233"/>
    </row>
    <row r="39" spans="1:36" s="1234" customFormat="1" ht="37.5" customHeight="1" x14ac:dyDescent="0.25">
      <c r="A39" s="1673"/>
      <c r="B39" s="1687"/>
      <c r="C39" s="1183" t="s">
        <v>1863</v>
      </c>
      <c r="D39" s="1192" t="s">
        <v>1530</v>
      </c>
      <c r="E39" s="1679"/>
      <c r="F39" s="1679"/>
      <c r="G39" s="1185">
        <v>8</v>
      </c>
      <c r="H39" s="1186"/>
      <c r="I39" s="1185" t="s">
        <v>1738</v>
      </c>
      <c r="J39" s="1187">
        <v>331.5</v>
      </c>
      <c r="K39" s="1188">
        <v>331.5</v>
      </c>
      <c r="L39" s="1188">
        <v>331.5</v>
      </c>
      <c r="M39" s="1236" t="s">
        <v>1893</v>
      </c>
      <c r="N39" s="1233"/>
      <c r="O39" s="1233"/>
      <c r="P39" s="1233"/>
      <c r="Q39" s="1190" t="s">
        <v>1865</v>
      </c>
      <c r="R39" s="1173">
        <v>20000</v>
      </c>
      <c r="S39" s="1173">
        <f t="shared" si="2"/>
        <v>6630000</v>
      </c>
      <c r="T39" s="1233"/>
      <c r="U39" s="1233"/>
      <c r="V39" s="1174" t="s">
        <v>1673</v>
      </c>
      <c r="W39" s="1172" t="s">
        <v>1866</v>
      </c>
      <c r="X39" s="1167" t="s">
        <v>1867</v>
      </c>
      <c r="Y39" s="1177"/>
      <c r="Z39" s="1178"/>
      <c r="AA39" s="1178"/>
      <c r="AB39" s="1178"/>
      <c r="AC39" s="1178"/>
      <c r="AD39" s="1178"/>
      <c r="AE39" s="1179" t="s">
        <v>1868</v>
      </c>
      <c r="AF39" s="1179" t="s">
        <v>1869</v>
      </c>
      <c r="AG39" s="1180" t="s">
        <v>1870</v>
      </c>
      <c r="AH39" s="1191"/>
      <c r="AI39" s="1181" t="s">
        <v>1871</v>
      </c>
      <c r="AJ39" s="1233"/>
    </row>
    <row r="40" spans="1:36" s="1182" customFormat="1" ht="49.5" hidden="1" customHeight="1" x14ac:dyDescent="0.25">
      <c r="A40" s="1686"/>
      <c r="B40" s="1676"/>
      <c r="C40" s="1199" t="s">
        <v>1863</v>
      </c>
      <c r="D40" s="1200" t="s">
        <v>1530</v>
      </c>
      <c r="E40" s="1201">
        <v>3</v>
      </c>
      <c r="F40" s="1201">
        <v>1</v>
      </c>
      <c r="G40" s="1212">
        <v>9</v>
      </c>
      <c r="H40" s="1207"/>
      <c r="I40" s="1212" t="s">
        <v>1881</v>
      </c>
      <c r="J40" s="1214">
        <v>13.4</v>
      </c>
      <c r="K40" s="1214">
        <v>13.4</v>
      </c>
      <c r="L40" s="1210"/>
      <c r="M40" s="1204"/>
      <c r="N40" s="1190"/>
      <c r="O40" s="1190"/>
      <c r="P40" s="1190"/>
      <c r="Q40" s="1191" t="s">
        <v>346</v>
      </c>
      <c r="R40" s="1190"/>
      <c r="S40" s="1190"/>
      <c r="T40" s="1190"/>
      <c r="U40" s="1190"/>
      <c r="V40" s="1216" t="s">
        <v>1673</v>
      </c>
      <c r="W40" s="1178" t="s">
        <v>413</v>
      </c>
      <c r="X40" s="1219" t="s">
        <v>1867</v>
      </c>
      <c r="Y40" s="1177"/>
      <c r="Z40" s="1178"/>
      <c r="AA40" s="1178"/>
      <c r="AB40" s="1178"/>
      <c r="AC40" s="1178"/>
      <c r="AD40" s="1178"/>
      <c r="AE40" s="1179" t="s">
        <v>1868</v>
      </c>
      <c r="AF40" s="1179" t="s">
        <v>1869</v>
      </c>
      <c r="AG40" s="1179" t="s">
        <v>1878</v>
      </c>
      <c r="AH40" s="1191"/>
      <c r="AI40" s="1181" t="s">
        <v>1871</v>
      </c>
      <c r="AJ40" s="1190"/>
    </row>
    <row r="41" spans="1:36" s="1182" customFormat="1" ht="49.5" hidden="1" customHeight="1" x14ac:dyDescent="0.25">
      <c r="A41" s="1686"/>
      <c r="B41" s="1676"/>
      <c r="C41" s="1199" t="s">
        <v>1863</v>
      </c>
      <c r="D41" s="1200" t="s">
        <v>1530</v>
      </c>
      <c r="E41" s="1201">
        <v>3</v>
      </c>
      <c r="F41" s="1201">
        <v>1</v>
      </c>
      <c r="G41" s="1212">
        <v>12</v>
      </c>
      <c r="H41" s="1207"/>
      <c r="I41" s="1202" t="s">
        <v>1877</v>
      </c>
      <c r="J41" s="1214">
        <v>322.3</v>
      </c>
      <c r="K41" s="1235"/>
      <c r="L41" s="1210"/>
      <c r="M41" s="1204"/>
      <c r="N41" s="1190"/>
      <c r="O41" s="1190"/>
      <c r="P41" s="1190"/>
      <c r="Q41" s="1191" t="s">
        <v>346</v>
      </c>
      <c r="R41" s="1190"/>
      <c r="S41" s="1190"/>
      <c r="T41" s="1190"/>
      <c r="U41" s="1190"/>
      <c r="V41" s="1216" t="s">
        <v>1673</v>
      </c>
      <c r="W41" s="1178"/>
      <c r="X41" s="1217" t="s">
        <v>1867</v>
      </c>
      <c r="Y41" s="1177"/>
      <c r="Z41" s="1178"/>
      <c r="AA41" s="1178"/>
      <c r="AB41" s="1178"/>
      <c r="AC41" s="1178"/>
      <c r="AD41" s="1178"/>
      <c r="AE41" s="1179" t="s">
        <v>1868</v>
      </c>
      <c r="AF41" s="1179" t="s">
        <v>1869</v>
      </c>
      <c r="AG41" s="1179" t="s">
        <v>1878</v>
      </c>
      <c r="AH41" s="1178"/>
      <c r="AI41" s="1181" t="s">
        <v>1871</v>
      </c>
      <c r="AJ41" s="1190"/>
    </row>
    <row r="42" spans="1:36" s="1182" customFormat="1" ht="49.5" hidden="1" customHeight="1" x14ac:dyDescent="0.25">
      <c r="A42" s="1686"/>
      <c r="B42" s="1676"/>
      <c r="C42" s="1199" t="s">
        <v>1863</v>
      </c>
      <c r="D42" s="1200" t="s">
        <v>1530</v>
      </c>
      <c r="E42" s="1201">
        <v>3</v>
      </c>
      <c r="F42" s="1201">
        <v>1</v>
      </c>
      <c r="G42" s="1212">
        <v>13</v>
      </c>
      <c r="H42" s="1207"/>
      <c r="I42" s="1202" t="s">
        <v>1877</v>
      </c>
      <c r="J42" s="1214">
        <v>18.2</v>
      </c>
      <c r="K42" s="1235"/>
      <c r="L42" s="1210"/>
      <c r="M42" s="1204"/>
      <c r="N42" s="1190"/>
      <c r="O42" s="1190"/>
      <c r="P42" s="1190"/>
      <c r="Q42" s="1191" t="s">
        <v>346</v>
      </c>
      <c r="R42" s="1190"/>
      <c r="S42" s="1190"/>
      <c r="T42" s="1190"/>
      <c r="U42" s="1190"/>
      <c r="V42" s="1216" t="s">
        <v>1673</v>
      </c>
      <c r="W42" s="1178"/>
      <c r="X42" s="1219" t="s">
        <v>1867</v>
      </c>
      <c r="Y42" s="1177"/>
      <c r="Z42" s="1178"/>
      <c r="AA42" s="1178"/>
      <c r="AB42" s="1178"/>
      <c r="AC42" s="1178"/>
      <c r="AD42" s="1178"/>
      <c r="AE42" s="1179" t="s">
        <v>1868</v>
      </c>
      <c r="AF42" s="1179" t="s">
        <v>1869</v>
      </c>
      <c r="AG42" s="1179" t="s">
        <v>1878</v>
      </c>
      <c r="AH42" s="1191"/>
      <c r="AI42" s="1181" t="s">
        <v>1871</v>
      </c>
      <c r="AJ42" s="1190"/>
    </row>
    <row r="43" spans="1:36" s="1230" customFormat="1" ht="49.5" hidden="1" customHeight="1" x14ac:dyDescent="0.25">
      <c r="A43" s="1686"/>
      <c r="B43" s="1676"/>
      <c r="C43" s="1220"/>
      <c r="D43" s="1221" t="s">
        <v>1894</v>
      </c>
      <c r="E43" s="1222"/>
      <c r="F43" s="1222"/>
      <c r="G43" s="1223"/>
      <c r="H43" s="1224"/>
      <c r="I43" s="1223"/>
      <c r="J43" s="1225">
        <f>SUM(J32:J42)</f>
        <v>2737.4</v>
      </c>
      <c r="K43" s="1225">
        <f>SUM(K32:K42)</f>
        <v>2396.9</v>
      </c>
      <c r="L43" s="1225">
        <f>SUM(L32:L42)</f>
        <v>2383.5</v>
      </c>
      <c r="M43" s="1226"/>
      <c r="N43" s="1227"/>
      <c r="O43" s="1227"/>
      <c r="P43" s="1227"/>
      <c r="Q43" s="1227"/>
      <c r="R43" s="1227"/>
      <c r="S43" s="1227"/>
      <c r="T43" s="1227"/>
      <c r="U43" s="1227"/>
      <c r="V43" s="1228"/>
      <c r="W43" s="1228"/>
      <c r="X43" s="1229"/>
      <c r="Y43" s="1227"/>
      <c r="Z43" s="1227"/>
      <c r="AA43" s="1227"/>
      <c r="AB43" s="1227"/>
      <c r="AC43" s="1227"/>
      <c r="AD43" s="1227"/>
      <c r="AE43" s="1227"/>
      <c r="AF43" s="1227"/>
      <c r="AG43" s="1227"/>
      <c r="AH43" s="1227"/>
      <c r="AI43" s="1227"/>
      <c r="AJ43" s="1227"/>
    </row>
    <row r="44" spans="1:36" s="1239" customFormat="1" ht="56.25" hidden="1" customHeight="1" x14ac:dyDescent="0.2">
      <c r="A44" s="1686"/>
      <c r="B44" s="1676"/>
      <c r="C44" s="1183" t="s">
        <v>1863</v>
      </c>
      <c r="D44" s="1184" t="s">
        <v>1530</v>
      </c>
      <c r="E44" s="1186">
        <v>1</v>
      </c>
      <c r="F44" s="1199" t="s">
        <v>1895</v>
      </c>
      <c r="G44" s="1206">
        <v>49</v>
      </c>
      <c r="H44" s="1186"/>
      <c r="I44" s="1211" t="s">
        <v>1896</v>
      </c>
      <c r="J44" s="1188">
        <v>312.10000000000002</v>
      </c>
      <c r="K44" s="1188"/>
      <c r="L44" s="1186"/>
      <c r="M44" s="1189"/>
      <c r="N44" s="1238"/>
      <c r="O44" s="1238"/>
      <c r="P44" s="1238"/>
      <c r="Q44" s="1190" t="s">
        <v>1897</v>
      </c>
      <c r="R44" s="1238"/>
      <c r="S44" s="1238"/>
      <c r="T44" s="1238"/>
      <c r="U44" s="1238"/>
      <c r="V44" s="1174" t="s">
        <v>1673</v>
      </c>
      <c r="W44" s="1172" t="s">
        <v>1866</v>
      </c>
      <c r="X44" s="1205" t="s">
        <v>1867</v>
      </c>
      <c r="Y44" s="1177"/>
      <c r="Z44" s="1178"/>
      <c r="AA44" s="1178"/>
      <c r="AB44" s="1178"/>
      <c r="AC44" s="1178"/>
      <c r="AD44" s="1178"/>
      <c r="AE44" s="1179" t="s">
        <v>1868</v>
      </c>
      <c r="AF44" s="1179" t="s">
        <v>1869</v>
      </c>
      <c r="AG44" s="1179" t="s">
        <v>1878</v>
      </c>
      <c r="AH44" s="1178"/>
      <c r="AI44" s="1181" t="s">
        <v>1871</v>
      </c>
      <c r="AJ44" s="1238"/>
    </row>
    <row r="45" spans="1:36" s="1244" customFormat="1" ht="56.25" hidden="1" customHeight="1" x14ac:dyDescent="0.2">
      <c r="A45" s="1686"/>
      <c r="B45" s="1676"/>
      <c r="C45" s="1199" t="s">
        <v>1863</v>
      </c>
      <c r="D45" s="1240" t="s">
        <v>1530</v>
      </c>
      <c r="E45" s="1201">
        <v>1</v>
      </c>
      <c r="F45" s="1199" t="s">
        <v>1895</v>
      </c>
      <c r="G45" s="1212">
        <v>47</v>
      </c>
      <c r="H45" s="1201"/>
      <c r="I45" s="1219" t="s">
        <v>1881</v>
      </c>
      <c r="J45" s="1241">
        <v>13.1</v>
      </c>
      <c r="K45" s="1241">
        <v>13.1</v>
      </c>
      <c r="L45" s="1201"/>
      <c r="M45" s="1242"/>
      <c r="N45" s="1243"/>
      <c r="O45" s="1243"/>
      <c r="P45" s="1243"/>
      <c r="Q45" s="1191" t="s">
        <v>346</v>
      </c>
      <c r="R45" s="1243"/>
      <c r="S45" s="1243"/>
      <c r="T45" s="1243"/>
      <c r="U45" s="1243"/>
      <c r="V45" s="1216" t="s">
        <v>1673</v>
      </c>
      <c r="W45" s="1178" t="s">
        <v>413</v>
      </c>
      <c r="X45" s="1219" t="s">
        <v>1867</v>
      </c>
      <c r="Y45" s="1177"/>
      <c r="Z45" s="1178"/>
      <c r="AA45" s="1178"/>
      <c r="AB45" s="1178"/>
      <c r="AC45" s="1178"/>
      <c r="AD45" s="1178"/>
      <c r="AE45" s="1179" t="s">
        <v>1868</v>
      </c>
      <c r="AF45" s="1179" t="s">
        <v>1869</v>
      </c>
      <c r="AG45" s="1179" t="s">
        <v>1878</v>
      </c>
      <c r="AH45" s="1178"/>
      <c r="AI45" s="1181" t="s">
        <v>1871</v>
      </c>
      <c r="AJ45" s="1243"/>
    </row>
    <row r="46" spans="1:36" s="1244" customFormat="1" ht="56.25" hidden="1" customHeight="1" x14ac:dyDescent="0.2">
      <c r="A46" s="1686"/>
      <c r="B46" s="1676"/>
      <c r="C46" s="1199" t="s">
        <v>1863</v>
      </c>
      <c r="D46" s="1200" t="s">
        <v>1530</v>
      </c>
      <c r="E46" s="1201">
        <v>1</v>
      </c>
      <c r="F46" s="1199" t="s">
        <v>1895</v>
      </c>
      <c r="G46" s="1212">
        <v>48</v>
      </c>
      <c r="H46" s="1201"/>
      <c r="I46" s="1219" t="s">
        <v>1898</v>
      </c>
      <c r="J46" s="1241">
        <v>21.2</v>
      </c>
      <c r="K46" s="1245"/>
      <c r="L46" s="1201"/>
      <c r="M46" s="1242"/>
      <c r="N46" s="1243"/>
      <c r="O46" s="1243"/>
      <c r="P46" s="1243"/>
      <c r="Q46" s="1191" t="s">
        <v>1897</v>
      </c>
      <c r="R46" s="1243"/>
      <c r="S46" s="1243"/>
      <c r="T46" s="1243"/>
      <c r="U46" s="1243"/>
      <c r="V46" s="1216" t="s">
        <v>1673</v>
      </c>
      <c r="W46" s="1178" t="s">
        <v>413</v>
      </c>
      <c r="X46" s="1219" t="s">
        <v>1867</v>
      </c>
      <c r="Y46" s="1177"/>
      <c r="Z46" s="1178"/>
      <c r="AA46" s="1178"/>
      <c r="AB46" s="1178"/>
      <c r="AC46" s="1178"/>
      <c r="AD46" s="1178"/>
      <c r="AE46" s="1179" t="s">
        <v>1868</v>
      </c>
      <c r="AF46" s="1179" t="s">
        <v>1869</v>
      </c>
      <c r="AG46" s="1179" t="s">
        <v>1878</v>
      </c>
      <c r="AH46" s="1191"/>
      <c r="AI46" s="1181" t="s">
        <v>1871</v>
      </c>
      <c r="AJ46" s="1243"/>
    </row>
    <row r="47" spans="1:36" s="1239" customFormat="1" ht="56.25" hidden="1" customHeight="1" x14ac:dyDescent="0.2">
      <c r="A47" s="1686"/>
      <c r="B47" s="1676"/>
      <c r="C47" s="1183" t="s">
        <v>1863</v>
      </c>
      <c r="D47" s="1184" t="s">
        <v>1530</v>
      </c>
      <c r="E47" s="1186">
        <v>2</v>
      </c>
      <c r="F47" s="1199" t="s">
        <v>1895</v>
      </c>
      <c r="G47" s="1206">
        <v>46</v>
      </c>
      <c r="H47" s="1186"/>
      <c r="I47" s="1211" t="s">
        <v>1896</v>
      </c>
      <c r="J47" s="1188">
        <v>312.89999999999998</v>
      </c>
      <c r="K47" s="1188"/>
      <c r="L47" s="1210"/>
      <c r="M47" s="1236"/>
      <c r="N47" s="1238"/>
      <c r="O47" s="1238"/>
      <c r="P47" s="1238"/>
      <c r="Q47" s="1190" t="s">
        <v>1897</v>
      </c>
      <c r="R47" s="1238"/>
      <c r="S47" s="1238"/>
      <c r="T47" s="1238"/>
      <c r="U47" s="1238"/>
      <c r="V47" s="1174" t="s">
        <v>1673</v>
      </c>
      <c r="W47" s="1172" t="s">
        <v>1866</v>
      </c>
      <c r="X47" s="1205" t="s">
        <v>1867</v>
      </c>
      <c r="Y47" s="1177"/>
      <c r="Z47" s="1178"/>
      <c r="AA47" s="1178"/>
      <c r="AB47" s="1178"/>
      <c r="AC47" s="1178"/>
      <c r="AD47" s="1178"/>
      <c r="AE47" s="1179" t="s">
        <v>1868</v>
      </c>
      <c r="AF47" s="1179" t="s">
        <v>1869</v>
      </c>
      <c r="AG47" s="1179" t="s">
        <v>1878</v>
      </c>
      <c r="AH47" s="1178"/>
      <c r="AI47" s="1181" t="s">
        <v>1871</v>
      </c>
      <c r="AJ47" s="1238"/>
    </row>
    <row r="48" spans="1:36" s="1239" customFormat="1" ht="56.25" hidden="1" customHeight="1" x14ac:dyDescent="0.2">
      <c r="A48" s="1686"/>
      <c r="B48" s="1676"/>
      <c r="C48" s="1183" t="s">
        <v>1863</v>
      </c>
      <c r="D48" s="1192" t="s">
        <v>1530</v>
      </c>
      <c r="E48" s="1186">
        <v>2</v>
      </c>
      <c r="F48" s="1199" t="s">
        <v>1895</v>
      </c>
      <c r="G48" s="1206" t="s">
        <v>1899</v>
      </c>
      <c r="H48" s="1186"/>
      <c r="I48" s="1246" t="s">
        <v>1900</v>
      </c>
      <c r="J48" s="1247"/>
      <c r="K48" s="1188"/>
      <c r="L48" s="1210">
        <v>6</v>
      </c>
      <c r="M48" s="1236" t="s">
        <v>1901</v>
      </c>
      <c r="N48" s="1238"/>
      <c r="O48" s="1238"/>
      <c r="P48" s="1238"/>
      <c r="Q48" s="1190" t="s">
        <v>1897</v>
      </c>
      <c r="R48" s="1238"/>
      <c r="S48" s="1238"/>
      <c r="T48" s="1238"/>
      <c r="U48" s="1238"/>
      <c r="V48" s="1174" t="s">
        <v>1673</v>
      </c>
      <c r="W48" s="1190" t="s">
        <v>1866</v>
      </c>
      <c r="X48" s="1211" t="s">
        <v>1867</v>
      </c>
      <c r="Y48" s="1177"/>
      <c r="Z48" s="1178"/>
      <c r="AA48" s="1178"/>
      <c r="AB48" s="1178"/>
      <c r="AC48" s="1178"/>
      <c r="AD48" s="1178"/>
      <c r="AE48" s="1179" t="s">
        <v>1868</v>
      </c>
      <c r="AF48" s="1179" t="s">
        <v>1869</v>
      </c>
      <c r="AG48" s="1179" t="s">
        <v>1878</v>
      </c>
      <c r="AH48" s="1191"/>
      <c r="AI48" s="1181" t="s">
        <v>1871</v>
      </c>
      <c r="AJ48" s="1238"/>
    </row>
    <row r="49" spans="1:36" s="1244" customFormat="1" ht="56.25" hidden="1" customHeight="1" x14ac:dyDescent="0.2">
      <c r="A49" s="1686"/>
      <c r="B49" s="1676"/>
      <c r="C49" s="1199" t="s">
        <v>1863</v>
      </c>
      <c r="D49" s="1240" t="s">
        <v>1530</v>
      </c>
      <c r="E49" s="1201">
        <v>2</v>
      </c>
      <c r="F49" s="1199" t="s">
        <v>1895</v>
      </c>
      <c r="G49" s="1212">
        <v>47</v>
      </c>
      <c r="H49" s="1201"/>
      <c r="I49" s="1219" t="s">
        <v>1881</v>
      </c>
      <c r="J49" s="1241">
        <v>13.3</v>
      </c>
      <c r="K49" s="1241">
        <v>13.3</v>
      </c>
      <c r="L49" s="1201"/>
      <c r="M49" s="1242"/>
      <c r="N49" s="1243"/>
      <c r="O49" s="1243"/>
      <c r="P49" s="1243"/>
      <c r="Q49" s="1191" t="s">
        <v>346</v>
      </c>
      <c r="R49" s="1243"/>
      <c r="S49" s="1243"/>
      <c r="T49" s="1243"/>
      <c r="U49" s="1243"/>
      <c r="V49" s="1216" t="s">
        <v>1673</v>
      </c>
      <c r="W49" s="1178" t="s">
        <v>413</v>
      </c>
      <c r="X49" s="1219" t="s">
        <v>1867</v>
      </c>
      <c r="Y49" s="1177"/>
      <c r="Z49" s="1178"/>
      <c r="AA49" s="1178"/>
      <c r="AB49" s="1178"/>
      <c r="AC49" s="1178"/>
      <c r="AD49" s="1178"/>
      <c r="AE49" s="1179" t="s">
        <v>1868</v>
      </c>
      <c r="AF49" s="1179" t="s">
        <v>1869</v>
      </c>
      <c r="AG49" s="1179" t="s">
        <v>1878</v>
      </c>
      <c r="AH49" s="1178"/>
      <c r="AI49" s="1181" t="s">
        <v>1871</v>
      </c>
      <c r="AJ49" s="1243"/>
    </row>
    <row r="50" spans="1:36" s="1244" customFormat="1" ht="56.25" hidden="1" customHeight="1" x14ac:dyDescent="0.2">
      <c r="A50" s="1686"/>
      <c r="B50" s="1676"/>
      <c r="C50" s="1199" t="s">
        <v>1863</v>
      </c>
      <c r="D50" s="1200" t="s">
        <v>1530</v>
      </c>
      <c r="E50" s="1201">
        <v>2</v>
      </c>
      <c r="F50" s="1199" t="s">
        <v>1895</v>
      </c>
      <c r="G50" s="1212">
        <v>48</v>
      </c>
      <c r="H50" s="1201"/>
      <c r="I50" s="1219" t="s">
        <v>1898</v>
      </c>
      <c r="J50" s="1241">
        <v>20.399999999999999</v>
      </c>
      <c r="K50" s="1245"/>
      <c r="L50" s="1201"/>
      <c r="M50" s="1242"/>
      <c r="N50" s="1243"/>
      <c r="O50" s="1243"/>
      <c r="P50" s="1243"/>
      <c r="Q50" s="1191" t="s">
        <v>1897</v>
      </c>
      <c r="R50" s="1243"/>
      <c r="S50" s="1243"/>
      <c r="T50" s="1243"/>
      <c r="U50" s="1243"/>
      <c r="V50" s="1216" t="s">
        <v>1673</v>
      </c>
      <c r="W50" s="1178" t="s">
        <v>413</v>
      </c>
      <c r="X50" s="1219" t="s">
        <v>1867</v>
      </c>
      <c r="Y50" s="1177"/>
      <c r="Z50" s="1178"/>
      <c r="AA50" s="1178"/>
      <c r="AB50" s="1178"/>
      <c r="AC50" s="1178"/>
      <c r="AD50" s="1178"/>
      <c r="AE50" s="1179" t="s">
        <v>1868</v>
      </c>
      <c r="AF50" s="1179" t="s">
        <v>1869</v>
      </c>
      <c r="AG50" s="1179" t="s">
        <v>1878</v>
      </c>
      <c r="AH50" s="1191"/>
      <c r="AI50" s="1181" t="s">
        <v>1871</v>
      </c>
      <c r="AJ50" s="1243"/>
    </row>
    <row r="51" spans="1:36" s="1239" customFormat="1" ht="42.75" hidden="1" customHeight="1" x14ac:dyDescent="0.2">
      <c r="A51" s="1686"/>
      <c r="B51" s="1676"/>
      <c r="C51" s="1183" t="s">
        <v>1863</v>
      </c>
      <c r="D51" s="1184" t="s">
        <v>1530</v>
      </c>
      <c r="E51" s="1186">
        <v>3</v>
      </c>
      <c r="F51" s="1199" t="s">
        <v>1895</v>
      </c>
      <c r="G51" s="1206">
        <v>43</v>
      </c>
      <c r="H51" s="1186"/>
      <c r="I51" s="1211" t="s">
        <v>1896</v>
      </c>
      <c r="J51" s="1188">
        <v>315.60000000000002</v>
      </c>
      <c r="K51" s="1188"/>
      <c r="L51" s="1210"/>
      <c r="M51" s="1204"/>
      <c r="N51" s="1238"/>
      <c r="O51" s="1238"/>
      <c r="P51" s="1238"/>
      <c r="Q51" s="1190" t="s">
        <v>1897</v>
      </c>
      <c r="R51" s="1238"/>
      <c r="S51" s="1238"/>
      <c r="T51" s="1238"/>
      <c r="U51" s="1238"/>
      <c r="V51" s="1174" t="s">
        <v>1673</v>
      </c>
      <c r="W51" s="1172" t="s">
        <v>1866</v>
      </c>
      <c r="X51" s="1205" t="s">
        <v>1867</v>
      </c>
      <c r="Y51" s="1177"/>
      <c r="Z51" s="1178"/>
      <c r="AA51" s="1178"/>
      <c r="AB51" s="1178"/>
      <c r="AC51" s="1178"/>
      <c r="AD51" s="1178"/>
      <c r="AE51" s="1179" t="s">
        <v>1868</v>
      </c>
      <c r="AF51" s="1179" t="s">
        <v>1869</v>
      </c>
      <c r="AG51" s="1179" t="s">
        <v>1878</v>
      </c>
      <c r="AH51" s="1178"/>
      <c r="AI51" s="1181" t="s">
        <v>1871</v>
      </c>
      <c r="AJ51" s="1238"/>
    </row>
    <row r="52" spans="1:36" s="1244" customFormat="1" ht="42.75" hidden="1" customHeight="1" x14ac:dyDescent="0.2">
      <c r="A52" s="1686"/>
      <c r="B52" s="1676"/>
      <c r="C52" s="1199" t="s">
        <v>1863</v>
      </c>
      <c r="D52" s="1240" t="s">
        <v>1530</v>
      </c>
      <c r="E52" s="1201">
        <v>3</v>
      </c>
      <c r="F52" s="1199" t="s">
        <v>1895</v>
      </c>
      <c r="G52" s="1212">
        <v>50</v>
      </c>
      <c r="H52" s="1213"/>
      <c r="I52" s="1219" t="s">
        <v>1881</v>
      </c>
      <c r="J52" s="1241">
        <v>13.3</v>
      </c>
      <c r="K52" s="1241">
        <v>13.3</v>
      </c>
      <c r="L52" s="1215"/>
      <c r="M52" s="1204"/>
      <c r="N52" s="1243"/>
      <c r="O52" s="1243"/>
      <c r="P52" s="1243"/>
      <c r="Q52" s="1191" t="s">
        <v>346</v>
      </c>
      <c r="R52" s="1243"/>
      <c r="S52" s="1243"/>
      <c r="T52" s="1243"/>
      <c r="U52" s="1243"/>
      <c r="V52" s="1216" t="s">
        <v>1673</v>
      </c>
      <c r="W52" s="1178" t="s">
        <v>413</v>
      </c>
      <c r="X52" s="1219" t="s">
        <v>1867</v>
      </c>
      <c r="Y52" s="1177"/>
      <c r="Z52" s="1178"/>
      <c r="AA52" s="1178"/>
      <c r="AB52" s="1178"/>
      <c r="AC52" s="1178"/>
      <c r="AD52" s="1178"/>
      <c r="AE52" s="1179" t="s">
        <v>1868</v>
      </c>
      <c r="AF52" s="1179" t="s">
        <v>1869</v>
      </c>
      <c r="AG52" s="1179" t="s">
        <v>1878</v>
      </c>
      <c r="AH52" s="1191"/>
      <c r="AI52" s="1181" t="s">
        <v>1871</v>
      </c>
      <c r="AJ52" s="1243"/>
    </row>
    <row r="53" spans="1:36" s="1244" customFormat="1" ht="42.75" hidden="1" customHeight="1" x14ac:dyDescent="0.2">
      <c r="A53" s="1686"/>
      <c r="B53" s="1676"/>
      <c r="C53" s="1199" t="s">
        <v>1863</v>
      </c>
      <c r="D53" s="1200" t="s">
        <v>1530</v>
      </c>
      <c r="E53" s="1201">
        <v>3</v>
      </c>
      <c r="F53" s="1199" t="s">
        <v>1895</v>
      </c>
      <c r="G53" s="1212">
        <v>42</v>
      </c>
      <c r="H53" s="1213"/>
      <c r="I53" s="1219" t="s">
        <v>1898</v>
      </c>
      <c r="J53" s="1241">
        <v>21.2</v>
      </c>
      <c r="K53" s="1245"/>
      <c r="L53" s="1215"/>
      <c r="M53" s="1204"/>
      <c r="N53" s="1243"/>
      <c r="O53" s="1243"/>
      <c r="P53" s="1243"/>
      <c r="Q53" s="1191" t="s">
        <v>1897</v>
      </c>
      <c r="R53" s="1243"/>
      <c r="S53" s="1243"/>
      <c r="T53" s="1243"/>
      <c r="U53" s="1243"/>
      <c r="V53" s="1216" t="s">
        <v>1673</v>
      </c>
      <c r="W53" s="1178" t="s">
        <v>413</v>
      </c>
      <c r="X53" s="1219" t="s">
        <v>1867</v>
      </c>
      <c r="Y53" s="1177"/>
      <c r="Z53" s="1178"/>
      <c r="AA53" s="1178"/>
      <c r="AB53" s="1178"/>
      <c r="AC53" s="1178"/>
      <c r="AD53" s="1178"/>
      <c r="AE53" s="1179" t="s">
        <v>1868</v>
      </c>
      <c r="AF53" s="1179" t="s">
        <v>1869</v>
      </c>
      <c r="AG53" s="1179" t="s">
        <v>1878</v>
      </c>
      <c r="AH53" s="1178"/>
      <c r="AI53" s="1181" t="s">
        <v>1871</v>
      </c>
      <c r="AJ53" s="1243"/>
    </row>
    <row r="54" spans="1:36" s="1230" customFormat="1" ht="49.5" hidden="1" customHeight="1" x14ac:dyDescent="0.25">
      <c r="A54" s="1686"/>
      <c r="B54" s="1676"/>
      <c r="C54" s="1220"/>
      <c r="D54" s="1221" t="s">
        <v>1902</v>
      </c>
      <c r="E54" s="1222"/>
      <c r="F54" s="1222"/>
      <c r="G54" s="1223"/>
      <c r="H54" s="1224"/>
      <c r="I54" s="1223"/>
      <c r="J54" s="1225">
        <f>SUM(J44:J53)</f>
        <v>1043.0999999999999</v>
      </c>
      <c r="K54" s="1225">
        <f>SUM(K44:K53)</f>
        <v>39.700000000000003</v>
      </c>
      <c r="L54" s="1225">
        <f>SUM(L44:L53)</f>
        <v>6</v>
      </c>
      <c r="M54" s="1226"/>
      <c r="N54" s="1227"/>
      <c r="O54" s="1227"/>
      <c r="P54" s="1227"/>
      <c r="Q54" s="1227"/>
      <c r="R54" s="1227"/>
      <c r="S54" s="1227"/>
      <c r="T54" s="1227"/>
      <c r="U54" s="1227"/>
      <c r="V54" s="1228"/>
      <c r="W54" s="1228"/>
      <c r="X54" s="1229"/>
      <c r="Y54" s="1227"/>
      <c r="Z54" s="1227"/>
      <c r="AA54" s="1227"/>
      <c r="AB54" s="1227"/>
      <c r="AC54" s="1227"/>
      <c r="AD54" s="1227"/>
      <c r="AE54" s="1227"/>
      <c r="AF54" s="1227"/>
      <c r="AG54" s="1227"/>
      <c r="AH54" s="1227"/>
      <c r="AI54" s="1227"/>
      <c r="AJ54" s="1227"/>
    </row>
    <row r="55" spans="1:36" s="1231" customFormat="1" ht="49.5" customHeight="1" x14ac:dyDescent="0.25">
      <c r="A55" s="1673"/>
      <c r="B55" s="1688"/>
      <c r="C55" s="1220"/>
      <c r="D55" s="1221"/>
      <c r="E55" s="1682" t="s">
        <v>1810</v>
      </c>
      <c r="F55" s="1683"/>
      <c r="G55" s="1683"/>
      <c r="H55" s="1684"/>
      <c r="I55" s="1683"/>
      <c r="J55" s="1683"/>
      <c r="K55" s="1684"/>
      <c r="L55" s="1684"/>
      <c r="M55" s="1684"/>
      <c r="N55" s="1684"/>
      <c r="O55" s="1684"/>
      <c r="P55" s="1684"/>
      <c r="Q55" s="1684"/>
      <c r="R55" s="1685"/>
      <c r="S55" s="1667">
        <f>S32+S33+S34+S35+S36+S37+S38+S39</f>
        <v>47670000</v>
      </c>
      <c r="T55" s="1668"/>
      <c r="U55" s="1668"/>
      <c r="V55" s="1668"/>
      <c r="W55" s="1668"/>
      <c r="X55" s="1669"/>
      <c r="Y55" s="1668"/>
      <c r="Z55" s="1668"/>
      <c r="AA55" s="1668"/>
      <c r="AB55" s="1668"/>
      <c r="AC55" s="1668"/>
      <c r="AD55" s="1668"/>
      <c r="AE55" s="1668"/>
      <c r="AF55" s="1668"/>
      <c r="AG55" s="1670"/>
      <c r="AH55" s="1228"/>
      <c r="AI55" s="1228"/>
      <c r="AJ55" s="1227"/>
    </row>
    <row r="56" spans="1:36" s="1239" customFormat="1" ht="56.25" x14ac:dyDescent="0.2">
      <c r="A56" s="1673">
        <v>4</v>
      </c>
      <c r="B56" s="1689" t="s">
        <v>1862</v>
      </c>
      <c r="C56" s="1183" t="s">
        <v>1863</v>
      </c>
      <c r="D56" s="1192" t="s">
        <v>1530</v>
      </c>
      <c r="E56" s="1677">
        <v>1</v>
      </c>
      <c r="F56" s="1677" t="s">
        <v>1699</v>
      </c>
      <c r="G56" s="1185">
        <v>54</v>
      </c>
      <c r="H56" s="1186"/>
      <c r="I56" s="1185" t="s">
        <v>1738</v>
      </c>
      <c r="J56" s="1187">
        <v>371.1</v>
      </c>
      <c r="K56" s="1188">
        <v>371.1</v>
      </c>
      <c r="L56" s="1188">
        <v>371.1</v>
      </c>
      <c r="M56" s="1188" t="s">
        <v>1888</v>
      </c>
      <c r="N56" s="1238"/>
      <c r="O56" s="1238"/>
      <c r="P56" s="1238"/>
      <c r="Q56" s="1190" t="s">
        <v>1865</v>
      </c>
      <c r="R56" s="1173">
        <v>20000</v>
      </c>
      <c r="S56" s="1173">
        <f t="shared" ref="S56:S65" si="3">J56*R56</f>
        <v>7422000</v>
      </c>
      <c r="T56" s="1238"/>
      <c r="U56" s="1238"/>
      <c r="V56" s="1174" t="s">
        <v>1673</v>
      </c>
      <c r="W56" s="1190" t="s">
        <v>1866</v>
      </c>
      <c r="X56" s="1185" t="s">
        <v>1867</v>
      </c>
      <c r="Y56" s="1177"/>
      <c r="Z56" s="1178"/>
      <c r="AA56" s="1178"/>
      <c r="AB56" s="1178"/>
      <c r="AC56" s="1178"/>
      <c r="AD56" s="1178"/>
      <c r="AE56" s="1179" t="s">
        <v>1868</v>
      </c>
      <c r="AF56" s="1179" t="s">
        <v>1869</v>
      </c>
      <c r="AG56" s="1180" t="s">
        <v>1870</v>
      </c>
      <c r="AH56" s="1178"/>
      <c r="AI56" s="1181" t="s">
        <v>1871</v>
      </c>
      <c r="AJ56" s="1238"/>
    </row>
    <row r="57" spans="1:36" s="1239" customFormat="1" ht="56.25" x14ac:dyDescent="0.2">
      <c r="A57" s="1673"/>
      <c r="B57" s="1687"/>
      <c r="C57" s="1183" t="s">
        <v>1863</v>
      </c>
      <c r="D57" s="1184" t="s">
        <v>1530</v>
      </c>
      <c r="E57" s="1678"/>
      <c r="F57" s="1678"/>
      <c r="G57" s="1185">
        <v>55</v>
      </c>
      <c r="H57" s="1186"/>
      <c r="I57" s="1185" t="s">
        <v>1738</v>
      </c>
      <c r="J57" s="1187">
        <v>349.8</v>
      </c>
      <c r="K57" s="1188">
        <v>349.8</v>
      </c>
      <c r="L57" s="1188">
        <v>349.8</v>
      </c>
      <c r="M57" s="1188" t="s">
        <v>1888</v>
      </c>
      <c r="N57" s="1238"/>
      <c r="O57" s="1238"/>
      <c r="P57" s="1238"/>
      <c r="Q57" s="1190" t="s">
        <v>1865</v>
      </c>
      <c r="R57" s="1173">
        <v>20000</v>
      </c>
      <c r="S57" s="1173">
        <f t="shared" si="3"/>
        <v>6996000</v>
      </c>
      <c r="T57" s="1238"/>
      <c r="U57" s="1238"/>
      <c r="V57" s="1174" t="s">
        <v>1673</v>
      </c>
      <c r="W57" s="1172" t="s">
        <v>1866</v>
      </c>
      <c r="X57" s="1167" t="s">
        <v>1867</v>
      </c>
      <c r="Y57" s="1177"/>
      <c r="Z57" s="1178"/>
      <c r="AA57" s="1178"/>
      <c r="AB57" s="1178"/>
      <c r="AC57" s="1178"/>
      <c r="AD57" s="1178"/>
      <c r="AE57" s="1179" t="s">
        <v>1868</v>
      </c>
      <c r="AF57" s="1179" t="s">
        <v>1869</v>
      </c>
      <c r="AG57" s="1180" t="s">
        <v>1870</v>
      </c>
      <c r="AH57" s="1191"/>
      <c r="AI57" s="1181" t="s">
        <v>1871</v>
      </c>
      <c r="AJ57" s="1238"/>
    </row>
    <row r="58" spans="1:36" s="1239" customFormat="1" ht="56.25" x14ac:dyDescent="0.2">
      <c r="A58" s="1673"/>
      <c r="B58" s="1687"/>
      <c r="C58" s="1183" t="s">
        <v>1863</v>
      </c>
      <c r="D58" s="1192" t="s">
        <v>1530</v>
      </c>
      <c r="E58" s="1678"/>
      <c r="F58" s="1678"/>
      <c r="G58" s="1185">
        <v>56</v>
      </c>
      <c r="H58" s="1186"/>
      <c r="I58" s="1185" t="s">
        <v>1738</v>
      </c>
      <c r="J58" s="1187">
        <v>318.5</v>
      </c>
      <c r="K58" s="1188">
        <v>318.5</v>
      </c>
      <c r="L58" s="1188">
        <v>318.5</v>
      </c>
      <c r="M58" s="1188" t="s">
        <v>1888</v>
      </c>
      <c r="N58" s="1238"/>
      <c r="O58" s="1238"/>
      <c r="P58" s="1238"/>
      <c r="Q58" s="1190" t="s">
        <v>1865</v>
      </c>
      <c r="R58" s="1173">
        <v>20000</v>
      </c>
      <c r="S58" s="1173">
        <f t="shared" si="3"/>
        <v>6370000</v>
      </c>
      <c r="T58" s="1238"/>
      <c r="U58" s="1238"/>
      <c r="V58" s="1174" t="s">
        <v>1673</v>
      </c>
      <c r="W58" s="1190" t="s">
        <v>1866</v>
      </c>
      <c r="X58" s="1185" t="s">
        <v>1867</v>
      </c>
      <c r="Y58" s="1177"/>
      <c r="Z58" s="1178"/>
      <c r="AA58" s="1178"/>
      <c r="AB58" s="1178"/>
      <c r="AC58" s="1178"/>
      <c r="AD58" s="1178"/>
      <c r="AE58" s="1179" t="s">
        <v>1868</v>
      </c>
      <c r="AF58" s="1179" t="s">
        <v>1869</v>
      </c>
      <c r="AG58" s="1180" t="s">
        <v>1870</v>
      </c>
      <c r="AH58" s="1178"/>
      <c r="AI58" s="1181" t="s">
        <v>1871</v>
      </c>
      <c r="AJ58" s="1238"/>
    </row>
    <row r="59" spans="1:36" s="1239" customFormat="1" ht="56.25" x14ac:dyDescent="0.2">
      <c r="A59" s="1673"/>
      <c r="B59" s="1687"/>
      <c r="C59" s="1183" t="s">
        <v>1863</v>
      </c>
      <c r="D59" s="1192" t="s">
        <v>1530</v>
      </c>
      <c r="E59" s="1678"/>
      <c r="F59" s="1678"/>
      <c r="G59" s="1185" t="s">
        <v>1903</v>
      </c>
      <c r="H59" s="1186"/>
      <c r="I59" s="1185" t="s">
        <v>1738</v>
      </c>
      <c r="J59" s="1187">
        <f>117.9+148.9</f>
        <v>266.8</v>
      </c>
      <c r="K59" s="1188">
        <v>266.8</v>
      </c>
      <c r="L59" s="1188">
        <v>266.8</v>
      </c>
      <c r="M59" s="1248" t="s">
        <v>1904</v>
      </c>
      <c r="N59" s="1238"/>
      <c r="O59" s="1238"/>
      <c r="P59" s="1238"/>
      <c r="Q59" s="1190" t="s">
        <v>1865</v>
      </c>
      <c r="R59" s="1173">
        <v>20000</v>
      </c>
      <c r="S59" s="1173">
        <f t="shared" si="3"/>
        <v>5336000</v>
      </c>
      <c r="T59" s="1238"/>
      <c r="U59" s="1238"/>
      <c r="V59" s="1174" t="s">
        <v>1673</v>
      </c>
      <c r="W59" s="1172" t="s">
        <v>1866</v>
      </c>
      <c r="X59" s="1167" t="s">
        <v>1867</v>
      </c>
      <c r="Y59" s="1177"/>
      <c r="Z59" s="1178"/>
      <c r="AA59" s="1178"/>
      <c r="AB59" s="1178"/>
      <c r="AC59" s="1178"/>
      <c r="AD59" s="1178"/>
      <c r="AE59" s="1179" t="s">
        <v>1868</v>
      </c>
      <c r="AF59" s="1179" t="s">
        <v>1869</v>
      </c>
      <c r="AG59" s="1180" t="s">
        <v>1870</v>
      </c>
      <c r="AH59" s="1191"/>
      <c r="AI59" s="1181" t="s">
        <v>1871</v>
      </c>
      <c r="AJ59" s="1238"/>
    </row>
    <row r="60" spans="1:36" s="1239" customFormat="1" ht="56.25" x14ac:dyDescent="0.2">
      <c r="A60" s="1673"/>
      <c r="B60" s="1687"/>
      <c r="C60" s="1183" t="s">
        <v>1863</v>
      </c>
      <c r="D60" s="1184" t="s">
        <v>1530</v>
      </c>
      <c r="E60" s="1678"/>
      <c r="F60" s="1678"/>
      <c r="G60" s="1185">
        <v>68</v>
      </c>
      <c r="H60" s="1186"/>
      <c r="I60" s="1185" t="s">
        <v>1738</v>
      </c>
      <c r="J60" s="1187">
        <v>114.9</v>
      </c>
      <c r="K60" s="1188">
        <v>114.9</v>
      </c>
      <c r="L60" s="1188">
        <v>114.9</v>
      </c>
      <c r="M60" s="1188" t="s">
        <v>1905</v>
      </c>
      <c r="N60" s="1238"/>
      <c r="O60" s="1238"/>
      <c r="P60" s="1238"/>
      <c r="Q60" s="1190" t="s">
        <v>1865</v>
      </c>
      <c r="R60" s="1173">
        <v>20000</v>
      </c>
      <c r="S60" s="1173">
        <f t="shared" si="3"/>
        <v>2298000</v>
      </c>
      <c r="T60" s="1238"/>
      <c r="U60" s="1238"/>
      <c r="V60" s="1174" t="s">
        <v>1673</v>
      </c>
      <c r="W60" s="1190" t="s">
        <v>1866</v>
      </c>
      <c r="X60" s="1185" t="s">
        <v>1867</v>
      </c>
      <c r="Y60" s="1177"/>
      <c r="Z60" s="1178"/>
      <c r="AA60" s="1178"/>
      <c r="AB60" s="1178"/>
      <c r="AC60" s="1178"/>
      <c r="AD60" s="1178"/>
      <c r="AE60" s="1179" t="s">
        <v>1868</v>
      </c>
      <c r="AF60" s="1179" t="s">
        <v>1869</v>
      </c>
      <c r="AG60" s="1180" t="s">
        <v>1870</v>
      </c>
      <c r="AH60" s="1178"/>
      <c r="AI60" s="1181" t="s">
        <v>1871</v>
      </c>
      <c r="AJ60" s="1238"/>
    </row>
    <row r="61" spans="1:36" s="1239" customFormat="1" ht="56.25" x14ac:dyDescent="0.2">
      <c r="A61" s="1673"/>
      <c r="B61" s="1687"/>
      <c r="C61" s="1183" t="s">
        <v>1863</v>
      </c>
      <c r="D61" s="1192" t="s">
        <v>1530</v>
      </c>
      <c r="E61" s="1678"/>
      <c r="F61" s="1678"/>
      <c r="G61" s="1185">
        <v>69</v>
      </c>
      <c r="H61" s="1186"/>
      <c r="I61" s="1185" t="s">
        <v>1738</v>
      </c>
      <c r="J61" s="1187">
        <v>253.3</v>
      </c>
      <c r="K61" s="1188">
        <v>253.3</v>
      </c>
      <c r="L61" s="1188">
        <v>253.3</v>
      </c>
      <c r="M61" s="1188" t="s">
        <v>1906</v>
      </c>
      <c r="N61" s="1238"/>
      <c r="O61" s="1238"/>
      <c r="P61" s="1238"/>
      <c r="Q61" s="1190" t="s">
        <v>1865</v>
      </c>
      <c r="R61" s="1173">
        <v>20000</v>
      </c>
      <c r="S61" s="1173">
        <f t="shared" si="3"/>
        <v>5066000</v>
      </c>
      <c r="T61" s="1238"/>
      <c r="U61" s="1238"/>
      <c r="V61" s="1174" t="s">
        <v>1673</v>
      </c>
      <c r="W61" s="1172" t="s">
        <v>1866</v>
      </c>
      <c r="X61" s="1167" t="s">
        <v>1867</v>
      </c>
      <c r="Y61" s="1177"/>
      <c r="Z61" s="1178"/>
      <c r="AA61" s="1178"/>
      <c r="AB61" s="1178"/>
      <c r="AC61" s="1178"/>
      <c r="AD61" s="1178"/>
      <c r="AE61" s="1179" t="s">
        <v>1868</v>
      </c>
      <c r="AF61" s="1179" t="s">
        <v>1869</v>
      </c>
      <c r="AG61" s="1180" t="s">
        <v>1870</v>
      </c>
      <c r="AH61" s="1191"/>
      <c r="AI61" s="1181" t="s">
        <v>1871</v>
      </c>
      <c r="AJ61" s="1238"/>
    </row>
    <row r="62" spans="1:36" s="1239" customFormat="1" ht="56.25" x14ac:dyDescent="0.2">
      <c r="A62" s="1673"/>
      <c r="B62" s="1687"/>
      <c r="C62" s="1183" t="s">
        <v>1863</v>
      </c>
      <c r="D62" s="1184" t="s">
        <v>1530</v>
      </c>
      <c r="E62" s="1678"/>
      <c r="F62" s="1678"/>
      <c r="G62" s="1185">
        <v>70</v>
      </c>
      <c r="H62" s="1186"/>
      <c r="I62" s="1185" t="s">
        <v>1738</v>
      </c>
      <c r="J62" s="1187">
        <v>275.10000000000002</v>
      </c>
      <c r="K62" s="1188">
        <v>275.10000000000002</v>
      </c>
      <c r="L62" s="1188">
        <v>275.10000000000002</v>
      </c>
      <c r="M62" s="1248" t="s">
        <v>1907</v>
      </c>
      <c r="N62" s="1238"/>
      <c r="O62" s="1238"/>
      <c r="P62" s="1238"/>
      <c r="Q62" s="1190" t="s">
        <v>1865</v>
      </c>
      <c r="R62" s="1173">
        <v>20000</v>
      </c>
      <c r="S62" s="1173">
        <f t="shared" si="3"/>
        <v>5502000</v>
      </c>
      <c r="T62" s="1238"/>
      <c r="U62" s="1238"/>
      <c r="V62" s="1174" t="s">
        <v>1673</v>
      </c>
      <c r="W62" s="1172" t="s">
        <v>1866</v>
      </c>
      <c r="X62" s="1167" t="s">
        <v>1867</v>
      </c>
      <c r="Y62" s="1177"/>
      <c r="Z62" s="1178"/>
      <c r="AA62" s="1178"/>
      <c r="AB62" s="1178"/>
      <c r="AC62" s="1178"/>
      <c r="AD62" s="1178"/>
      <c r="AE62" s="1179" t="s">
        <v>1868</v>
      </c>
      <c r="AF62" s="1179" t="s">
        <v>1869</v>
      </c>
      <c r="AG62" s="1180" t="s">
        <v>1870</v>
      </c>
      <c r="AH62" s="1178"/>
      <c r="AI62" s="1181" t="s">
        <v>1871</v>
      </c>
      <c r="AJ62" s="1238"/>
    </row>
    <row r="63" spans="1:36" s="1239" customFormat="1" ht="56.25" x14ac:dyDescent="0.2">
      <c r="A63" s="1673"/>
      <c r="B63" s="1687"/>
      <c r="C63" s="1183" t="s">
        <v>1863</v>
      </c>
      <c r="D63" s="1192" t="s">
        <v>1530</v>
      </c>
      <c r="E63" s="1678"/>
      <c r="F63" s="1678"/>
      <c r="G63" s="1185">
        <v>71</v>
      </c>
      <c r="H63" s="1186"/>
      <c r="I63" s="1185" t="s">
        <v>1738</v>
      </c>
      <c r="J63" s="1187">
        <v>292.89999999999998</v>
      </c>
      <c r="K63" s="1188">
        <v>292.89999999999998</v>
      </c>
      <c r="L63" s="1188">
        <v>292.89999999999998</v>
      </c>
      <c r="M63" s="1248" t="s">
        <v>1888</v>
      </c>
      <c r="N63" s="1238"/>
      <c r="O63" s="1238"/>
      <c r="P63" s="1238"/>
      <c r="Q63" s="1190" t="s">
        <v>1865</v>
      </c>
      <c r="R63" s="1173">
        <v>20000</v>
      </c>
      <c r="S63" s="1173">
        <f t="shared" si="3"/>
        <v>5858000</v>
      </c>
      <c r="T63" s="1238"/>
      <c r="U63" s="1238"/>
      <c r="V63" s="1174" t="s">
        <v>1673</v>
      </c>
      <c r="W63" s="1190" t="s">
        <v>1866</v>
      </c>
      <c r="X63" s="1185" t="s">
        <v>1867</v>
      </c>
      <c r="Y63" s="1177"/>
      <c r="Z63" s="1178"/>
      <c r="AA63" s="1178"/>
      <c r="AB63" s="1178"/>
      <c r="AC63" s="1178"/>
      <c r="AD63" s="1178"/>
      <c r="AE63" s="1179" t="s">
        <v>1868</v>
      </c>
      <c r="AF63" s="1179" t="s">
        <v>1869</v>
      </c>
      <c r="AG63" s="1180" t="s">
        <v>1870</v>
      </c>
      <c r="AH63" s="1191"/>
      <c r="AI63" s="1181" t="s">
        <v>1871</v>
      </c>
      <c r="AJ63" s="1238"/>
    </row>
    <row r="64" spans="1:36" s="1239" customFormat="1" ht="56.25" x14ac:dyDescent="0.2">
      <c r="A64" s="1673"/>
      <c r="B64" s="1687"/>
      <c r="C64" s="1183" t="s">
        <v>1863</v>
      </c>
      <c r="D64" s="1184" t="s">
        <v>1530</v>
      </c>
      <c r="E64" s="1678"/>
      <c r="F64" s="1678"/>
      <c r="G64" s="1194">
        <v>77</v>
      </c>
      <c r="H64" s="1186"/>
      <c r="I64" s="1249" t="s">
        <v>1908</v>
      </c>
      <c r="J64" s="1250">
        <v>22</v>
      </c>
      <c r="K64" s="1188">
        <v>22</v>
      </c>
      <c r="L64" s="1188">
        <v>22</v>
      </c>
      <c r="M64" s="1248" t="s">
        <v>1907</v>
      </c>
      <c r="N64" s="1238"/>
      <c r="O64" s="1238"/>
      <c r="P64" s="1238"/>
      <c r="Q64" s="1190" t="s">
        <v>1865</v>
      </c>
      <c r="R64" s="1194">
        <v>15000</v>
      </c>
      <c r="S64" s="1063">
        <f t="shared" si="3"/>
        <v>330000</v>
      </c>
      <c r="T64" s="1238"/>
      <c r="U64" s="1238"/>
      <c r="V64" s="1174" t="s">
        <v>1673</v>
      </c>
      <c r="W64" s="1172" t="s">
        <v>1866</v>
      </c>
      <c r="X64" s="1198" t="s">
        <v>1867</v>
      </c>
      <c r="Y64" s="1177"/>
      <c r="Z64" s="1178"/>
      <c r="AA64" s="1178"/>
      <c r="AB64" s="1178"/>
      <c r="AC64" s="1178"/>
      <c r="AD64" s="1178"/>
      <c r="AE64" s="1179" t="s">
        <v>1868</v>
      </c>
      <c r="AF64" s="1179" t="s">
        <v>1869</v>
      </c>
      <c r="AG64" s="1180" t="s">
        <v>1870</v>
      </c>
      <c r="AH64" s="1178"/>
      <c r="AI64" s="1181" t="s">
        <v>1871</v>
      </c>
      <c r="AJ64" s="1238"/>
    </row>
    <row r="65" spans="1:36" s="1218" customFormat="1" ht="49.5" customHeight="1" x14ac:dyDescent="0.25">
      <c r="A65" s="1673"/>
      <c r="B65" s="1687"/>
      <c r="C65" s="1199" t="s">
        <v>1863</v>
      </c>
      <c r="D65" s="1200" t="s">
        <v>1530</v>
      </c>
      <c r="E65" s="1679"/>
      <c r="F65" s="1679"/>
      <c r="G65" s="1185">
        <v>60</v>
      </c>
      <c r="H65" s="1213"/>
      <c r="I65" s="1251" t="s">
        <v>1738</v>
      </c>
      <c r="J65" s="1252">
        <v>11.9</v>
      </c>
      <c r="K65" s="1241"/>
      <c r="L65" s="1215"/>
      <c r="M65" s="1253"/>
      <c r="N65" s="1191"/>
      <c r="O65" s="1191"/>
      <c r="P65" s="1191"/>
      <c r="Q65" s="1191" t="s">
        <v>1865</v>
      </c>
      <c r="R65" s="1173">
        <v>20000</v>
      </c>
      <c r="S65" s="1173">
        <f t="shared" si="3"/>
        <v>238000</v>
      </c>
      <c r="T65" s="1191"/>
      <c r="U65" s="1191"/>
      <c r="V65" s="1216" t="s">
        <v>1673</v>
      </c>
      <c r="W65" s="1178" t="s">
        <v>1866</v>
      </c>
      <c r="X65" s="1167" t="s">
        <v>1867</v>
      </c>
      <c r="Y65" s="1177"/>
      <c r="Z65" s="1178"/>
      <c r="AA65" s="1178"/>
      <c r="AB65" s="1178"/>
      <c r="AC65" s="1178"/>
      <c r="AD65" s="1178"/>
      <c r="AE65" s="1179" t="s">
        <v>1868</v>
      </c>
      <c r="AF65" s="1179" t="s">
        <v>1869</v>
      </c>
      <c r="AG65" s="1180" t="s">
        <v>1870</v>
      </c>
      <c r="AH65" s="1191"/>
      <c r="AI65" s="1181" t="s">
        <v>1871</v>
      </c>
      <c r="AJ65" s="1191"/>
    </row>
    <row r="66" spans="1:36" s="1218" customFormat="1" ht="49.5" hidden="1" customHeight="1" x14ac:dyDescent="0.25">
      <c r="A66" s="1690"/>
      <c r="B66" s="1676"/>
      <c r="C66" s="1199" t="s">
        <v>1863</v>
      </c>
      <c r="D66" s="1200" t="s">
        <v>1530</v>
      </c>
      <c r="E66" s="1201">
        <v>1</v>
      </c>
      <c r="F66" s="1201" t="s">
        <v>1699</v>
      </c>
      <c r="G66" s="1212">
        <v>61</v>
      </c>
      <c r="H66" s="1213"/>
      <c r="I66" s="1212" t="s">
        <v>1881</v>
      </c>
      <c r="J66" s="1214">
        <v>10.5</v>
      </c>
      <c r="K66" s="1214">
        <v>10.5</v>
      </c>
      <c r="L66" s="1215"/>
      <c r="M66" s="1204"/>
      <c r="N66" s="1191"/>
      <c r="O66" s="1191"/>
      <c r="P66" s="1191"/>
      <c r="Q66" s="1191" t="s">
        <v>346</v>
      </c>
      <c r="R66" s="1191"/>
      <c r="S66" s="1191"/>
      <c r="T66" s="1191"/>
      <c r="U66" s="1191"/>
      <c r="V66" s="1216" t="s">
        <v>1673</v>
      </c>
      <c r="W66" s="1178" t="s">
        <v>413</v>
      </c>
      <c r="X66" s="1219" t="s">
        <v>1867</v>
      </c>
      <c r="Y66" s="1177"/>
      <c r="Z66" s="1178"/>
      <c r="AA66" s="1178"/>
      <c r="AB66" s="1178"/>
      <c r="AC66" s="1178"/>
      <c r="AD66" s="1178"/>
      <c r="AE66" s="1179" t="s">
        <v>1868</v>
      </c>
      <c r="AF66" s="1179" t="s">
        <v>1869</v>
      </c>
      <c r="AG66" s="1179" t="s">
        <v>1878</v>
      </c>
      <c r="AH66" s="1178"/>
      <c r="AI66" s="1181" t="s">
        <v>1871</v>
      </c>
      <c r="AJ66" s="1191"/>
    </row>
    <row r="67" spans="1:36" s="1218" customFormat="1" ht="49.5" hidden="1" customHeight="1" x14ac:dyDescent="0.25">
      <c r="A67" s="1690"/>
      <c r="B67" s="1676"/>
      <c r="C67" s="1199" t="s">
        <v>1863</v>
      </c>
      <c r="D67" s="1200" t="s">
        <v>1530</v>
      </c>
      <c r="E67" s="1201">
        <v>1</v>
      </c>
      <c r="F67" s="1201" t="s">
        <v>1699</v>
      </c>
      <c r="G67" s="1212">
        <v>72</v>
      </c>
      <c r="H67" s="1213"/>
      <c r="I67" s="1212" t="s">
        <v>1877</v>
      </c>
      <c r="J67" s="1214">
        <v>162.80000000000001</v>
      </c>
      <c r="K67" s="1241"/>
      <c r="L67" s="1215"/>
      <c r="M67" s="1204"/>
      <c r="N67" s="1191"/>
      <c r="O67" s="1191"/>
      <c r="P67" s="1191"/>
      <c r="Q67" s="1191" t="s">
        <v>346</v>
      </c>
      <c r="R67" s="1191"/>
      <c r="S67" s="1191"/>
      <c r="T67" s="1191"/>
      <c r="U67" s="1191"/>
      <c r="V67" s="1216" t="s">
        <v>1673</v>
      </c>
      <c r="W67" s="1178"/>
      <c r="X67" s="1219" t="s">
        <v>1867</v>
      </c>
      <c r="Y67" s="1177"/>
      <c r="Z67" s="1178"/>
      <c r="AA67" s="1178"/>
      <c r="AB67" s="1178"/>
      <c r="AC67" s="1178"/>
      <c r="AD67" s="1178"/>
      <c r="AE67" s="1179" t="s">
        <v>1868</v>
      </c>
      <c r="AF67" s="1179" t="s">
        <v>1869</v>
      </c>
      <c r="AG67" s="1179" t="s">
        <v>1878</v>
      </c>
      <c r="AH67" s="1178"/>
      <c r="AI67" s="1181" t="s">
        <v>1871</v>
      </c>
      <c r="AJ67" s="1191"/>
    </row>
    <row r="68" spans="1:36" s="1218" customFormat="1" ht="49.5" hidden="1" customHeight="1" x14ac:dyDescent="0.25">
      <c r="A68" s="1690"/>
      <c r="B68" s="1676"/>
      <c r="C68" s="1199" t="s">
        <v>1863</v>
      </c>
      <c r="D68" s="1200" t="s">
        <v>1530</v>
      </c>
      <c r="E68" s="1201">
        <v>1</v>
      </c>
      <c r="F68" s="1201" t="s">
        <v>1699</v>
      </c>
      <c r="G68" s="1212">
        <v>75</v>
      </c>
      <c r="H68" s="1213"/>
      <c r="I68" s="1212" t="s">
        <v>1909</v>
      </c>
      <c r="J68" s="1214">
        <v>4</v>
      </c>
      <c r="K68" s="1241"/>
      <c r="L68" s="1215"/>
      <c r="M68" s="1204"/>
      <c r="N68" s="1191"/>
      <c r="O68" s="1191"/>
      <c r="P68" s="1191"/>
      <c r="Q68" s="1191" t="s">
        <v>346</v>
      </c>
      <c r="R68" s="1191"/>
      <c r="S68" s="1191"/>
      <c r="T68" s="1191"/>
      <c r="U68" s="1191"/>
      <c r="V68" s="1216" t="s">
        <v>1673</v>
      </c>
      <c r="W68" s="1178" t="s">
        <v>413</v>
      </c>
      <c r="X68" s="1217" t="s">
        <v>1867</v>
      </c>
      <c r="Y68" s="1177"/>
      <c r="Z68" s="1178"/>
      <c r="AA68" s="1178"/>
      <c r="AB68" s="1178"/>
      <c r="AC68" s="1178"/>
      <c r="AD68" s="1178"/>
      <c r="AE68" s="1179" t="s">
        <v>1868</v>
      </c>
      <c r="AF68" s="1179" t="s">
        <v>1869</v>
      </c>
      <c r="AG68" s="1179" t="s">
        <v>1878</v>
      </c>
      <c r="AH68" s="1191"/>
      <c r="AI68" s="1181" t="s">
        <v>1871</v>
      </c>
      <c r="AJ68" s="1191"/>
    </row>
    <row r="69" spans="1:36" s="1218" customFormat="1" ht="49.5" hidden="1" customHeight="1" x14ac:dyDescent="0.25">
      <c r="A69" s="1690"/>
      <c r="B69" s="1676"/>
      <c r="C69" s="1199" t="s">
        <v>1863</v>
      </c>
      <c r="D69" s="1200" t="s">
        <v>1530</v>
      </c>
      <c r="E69" s="1201">
        <v>1</v>
      </c>
      <c r="F69" s="1201" t="s">
        <v>1699</v>
      </c>
      <c r="G69" s="1212">
        <v>75</v>
      </c>
      <c r="H69" s="1213"/>
      <c r="I69" s="1212" t="s">
        <v>1909</v>
      </c>
      <c r="J69" s="1214">
        <v>1.9</v>
      </c>
      <c r="K69" s="1241"/>
      <c r="L69" s="1215"/>
      <c r="M69" s="1204"/>
      <c r="N69" s="1191"/>
      <c r="O69" s="1191"/>
      <c r="P69" s="1191"/>
      <c r="Q69" s="1191" t="s">
        <v>346</v>
      </c>
      <c r="R69" s="1191"/>
      <c r="S69" s="1191"/>
      <c r="T69" s="1191"/>
      <c r="U69" s="1191"/>
      <c r="V69" s="1216" t="s">
        <v>1673</v>
      </c>
      <c r="W69" s="1178" t="s">
        <v>413</v>
      </c>
      <c r="X69" s="1217" t="s">
        <v>1867</v>
      </c>
      <c r="Y69" s="1177"/>
      <c r="Z69" s="1178"/>
      <c r="AA69" s="1178"/>
      <c r="AB69" s="1178"/>
      <c r="AC69" s="1178"/>
      <c r="AD69" s="1178"/>
      <c r="AE69" s="1179" t="s">
        <v>1868</v>
      </c>
      <c r="AF69" s="1179" t="s">
        <v>1869</v>
      </c>
      <c r="AG69" s="1179" t="s">
        <v>1878</v>
      </c>
      <c r="AH69" s="1178"/>
      <c r="AI69" s="1181" t="s">
        <v>1871</v>
      </c>
      <c r="AJ69" s="1191"/>
    </row>
    <row r="70" spans="1:36" s="1230" customFormat="1" ht="49.5" hidden="1" customHeight="1" x14ac:dyDescent="0.25">
      <c r="A70" s="1690"/>
      <c r="B70" s="1676"/>
      <c r="C70" s="1220"/>
      <c r="D70" s="1221" t="s">
        <v>1910</v>
      </c>
      <c r="E70" s="1222"/>
      <c r="F70" s="1222"/>
      <c r="G70" s="1223"/>
      <c r="H70" s="1224"/>
      <c r="I70" s="1223"/>
      <c r="J70" s="1225">
        <f>SUM(J56:J69)</f>
        <v>2455.5000000000005</v>
      </c>
      <c r="K70" s="1225">
        <f>SUM(K56:K69)</f>
        <v>2274.9</v>
      </c>
      <c r="L70" s="1225">
        <f>SUM(L56:L69)</f>
        <v>2264.4</v>
      </c>
      <c r="M70" s="1226"/>
      <c r="N70" s="1227"/>
      <c r="O70" s="1227"/>
      <c r="P70" s="1227"/>
      <c r="Q70" s="1227"/>
      <c r="R70" s="1227"/>
      <c r="S70" s="1227"/>
      <c r="T70" s="1227"/>
      <c r="U70" s="1227"/>
      <c r="V70" s="1228"/>
      <c r="W70" s="1228"/>
      <c r="X70" s="1229"/>
      <c r="Y70" s="1227"/>
      <c r="Z70" s="1227"/>
      <c r="AA70" s="1227"/>
      <c r="AB70" s="1227"/>
      <c r="AC70" s="1227"/>
      <c r="AD70" s="1227"/>
      <c r="AE70" s="1227"/>
      <c r="AF70" s="1227"/>
      <c r="AG70" s="1227"/>
      <c r="AH70" s="1227"/>
      <c r="AI70" s="1227"/>
      <c r="AJ70" s="1227"/>
    </row>
    <row r="71" spans="1:36" s="1231" customFormat="1" ht="49.5" customHeight="1" x14ac:dyDescent="0.25">
      <c r="A71" s="1673"/>
      <c r="B71" s="1688"/>
      <c r="C71" s="1220"/>
      <c r="D71" s="1221"/>
      <c r="E71" s="1682" t="s">
        <v>1810</v>
      </c>
      <c r="F71" s="1683"/>
      <c r="G71" s="1683"/>
      <c r="H71" s="1684"/>
      <c r="I71" s="1683"/>
      <c r="J71" s="1683"/>
      <c r="K71" s="1684"/>
      <c r="L71" s="1684"/>
      <c r="M71" s="1684"/>
      <c r="N71" s="1684"/>
      <c r="O71" s="1684"/>
      <c r="P71" s="1684"/>
      <c r="Q71" s="1684"/>
      <c r="R71" s="1685"/>
      <c r="S71" s="1667">
        <f>S56+S57+S58+S59+S60+S61+S62+S63+S64+S65</f>
        <v>45416000</v>
      </c>
      <c r="T71" s="1668"/>
      <c r="U71" s="1668"/>
      <c r="V71" s="1668"/>
      <c r="W71" s="1668"/>
      <c r="X71" s="1669"/>
      <c r="Y71" s="1668"/>
      <c r="Z71" s="1668"/>
      <c r="AA71" s="1668"/>
      <c r="AB71" s="1668"/>
      <c r="AC71" s="1668"/>
      <c r="AD71" s="1668"/>
      <c r="AE71" s="1668"/>
      <c r="AF71" s="1668"/>
      <c r="AG71" s="1670"/>
      <c r="AH71" s="1228"/>
      <c r="AI71" s="1228"/>
      <c r="AJ71" s="1227"/>
    </row>
    <row r="72" spans="1:36" s="1239" customFormat="1" ht="56.25" x14ac:dyDescent="0.2">
      <c r="A72" s="1673">
        <v>5</v>
      </c>
      <c r="B72" s="1689" t="s">
        <v>1862</v>
      </c>
      <c r="C72" s="1183" t="s">
        <v>1863</v>
      </c>
      <c r="D72" s="1192" t="s">
        <v>1530</v>
      </c>
      <c r="E72" s="1691">
        <v>2</v>
      </c>
      <c r="F72" s="1691" t="s">
        <v>1699</v>
      </c>
      <c r="G72" s="1254">
        <v>40</v>
      </c>
      <c r="H72" s="1255"/>
      <c r="I72" s="1254" t="s">
        <v>1738</v>
      </c>
      <c r="J72" s="1252">
        <v>246.9</v>
      </c>
      <c r="K72" s="1237">
        <v>246.9</v>
      </c>
      <c r="L72" s="1237"/>
      <c r="M72" s="1237" t="s">
        <v>28</v>
      </c>
      <c r="N72" s="1238"/>
      <c r="O72" s="1238"/>
      <c r="P72" s="1238"/>
      <c r="Q72" s="1190" t="s">
        <v>1865</v>
      </c>
      <c r="R72" s="1173">
        <v>20000</v>
      </c>
      <c r="S72" s="1173">
        <f t="shared" ref="S72:S79" si="4">J72*R72</f>
        <v>4938000</v>
      </c>
      <c r="T72" s="1238"/>
      <c r="U72" s="1238"/>
      <c r="V72" s="1174" t="s">
        <v>1673</v>
      </c>
      <c r="W72" s="1190" t="s">
        <v>1866</v>
      </c>
      <c r="X72" s="1185" t="s">
        <v>1867</v>
      </c>
      <c r="Y72" s="1177"/>
      <c r="Z72" s="1178"/>
      <c r="AA72" s="1178"/>
      <c r="AB72" s="1178"/>
      <c r="AC72" s="1178"/>
      <c r="AD72" s="1178"/>
      <c r="AE72" s="1179" t="s">
        <v>1868</v>
      </c>
      <c r="AF72" s="1179" t="s">
        <v>1869</v>
      </c>
      <c r="AG72" s="1180" t="s">
        <v>1870</v>
      </c>
      <c r="AH72" s="1178"/>
      <c r="AI72" s="1181" t="s">
        <v>1871</v>
      </c>
      <c r="AJ72" s="1238"/>
    </row>
    <row r="73" spans="1:36" s="1239" customFormat="1" ht="56.25" x14ac:dyDescent="0.2">
      <c r="A73" s="1673"/>
      <c r="B73" s="1687"/>
      <c r="C73" s="1183" t="s">
        <v>1863</v>
      </c>
      <c r="D73" s="1184" t="s">
        <v>1530</v>
      </c>
      <c r="E73" s="1692"/>
      <c r="F73" s="1692"/>
      <c r="G73" s="1185">
        <v>41</v>
      </c>
      <c r="H73" s="1186"/>
      <c r="I73" s="1185" t="s">
        <v>1738</v>
      </c>
      <c r="J73" s="1187">
        <v>276</v>
      </c>
      <c r="K73" s="1188">
        <v>276</v>
      </c>
      <c r="L73" s="1188">
        <v>276</v>
      </c>
      <c r="M73" s="1188" t="s">
        <v>1911</v>
      </c>
      <c r="N73" s="1238"/>
      <c r="O73" s="1238"/>
      <c r="P73" s="1238"/>
      <c r="Q73" s="1190" t="s">
        <v>1865</v>
      </c>
      <c r="R73" s="1173">
        <v>20000</v>
      </c>
      <c r="S73" s="1173">
        <f t="shared" si="4"/>
        <v>5520000</v>
      </c>
      <c r="T73" s="1238"/>
      <c r="U73" s="1238"/>
      <c r="V73" s="1174" t="s">
        <v>1673</v>
      </c>
      <c r="W73" s="1172" t="s">
        <v>1866</v>
      </c>
      <c r="X73" s="1167" t="s">
        <v>1867</v>
      </c>
      <c r="Y73" s="1177"/>
      <c r="Z73" s="1178"/>
      <c r="AA73" s="1178"/>
      <c r="AB73" s="1178"/>
      <c r="AC73" s="1178"/>
      <c r="AD73" s="1178"/>
      <c r="AE73" s="1179" t="s">
        <v>1868</v>
      </c>
      <c r="AF73" s="1179" t="s">
        <v>1869</v>
      </c>
      <c r="AG73" s="1180" t="s">
        <v>1870</v>
      </c>
      <c r="AH73" s="1191"/>
      <c r="AI73" s="1181" t="s">
        <v>1871</v>
      </c>
      <c r="AJ73" s="1238"/>
    </row>
    <row r="74" spans="1:36" s="1239" customFormat="1" ht="56.25" x14ac:dyDescent="0.2">
      <c r="A74" s="1673"/>
      <c r="B74" s="1687"/>
      <c r="C74" s="1183" t="s">
        <v>1863</v>
      </c>
      <c r="D74" s="1192" t="s">
        <v>1530</v>
      </c>
      <c r="E74" s="1692"/>
      <c r="F74" s="1692"/>
      <c r="G74" s="1185">
        <v>42</v>
      </c>
      <c r="H74" s="1186"/>
      <c r="I74" s="1185" t="s">
        <v>1738</v>
      </c>
      <c r="J74" s="1187">
        <v>250.4</v>
      </c>
      <c r="K74" s="1188"/>
      <c r="L74" s="1237">
        <v>125</v>
      </c>
      <c r="M74" s="1188" t="s">
        <v>1912</v>
      </c>
      <c r="N74" s="1238"/>
      <c r="O74" s="1238"/>
      <c r="P74" s="1238"/>
      <c r="Q74" s="1190" t="s">
        <v>1865</v>
      </c>
      <c r="R74" s="1173">
        <v>20000</v>
      </c>
      <c r="S74" s="1173">
        <f t="shared" si="4"/>
        <v>5008000</v>
      </c>
      <c r="T74" s="1238"/>
      <c r="U74" s="1238"/>
      <c r="V74" s="1174" t="s">
        <v>1673</v>
      </c>
      <c r="W74" s="1190" t="s">
        <v>1866</v>
      </c>
      <c r="X74" s="1185" t="s">
        <v>1867</v>
      </c>
      <c r="Y74" s="1177"/>
      <c r="Z74" s="1178"/>
      <c r="AA74" s="1178"/>
      <c r="AB74" s="1178"/>
      <c r="AC74" s="1178"/>
      <c r="AD74" s="1178"/>
      <c r="AE74" s="1179" t="s">
        <v>1868</v>
      </c>
      <c r="AF74" s="1179" t="s">
        <v>1869</v>
      </c>
      <c r="AG74" s="1180" t="s">
        <v>1870</v>
      </c>
      <c r="AH74" s="1178"/>
      <c r="AI74" s="1181" t="s">
        <v>1871</v>
      </c>
      <c r="AJ74" s="1238"/>
    </row>
    <row r="75" spans="1:36" s="1239" customFormat="1" ht="56.25" x14ac:dyDescent="0.2">
      <c r="A75" s="1673"/>
      <c r="B75" s="1687"/>
      <c r="C75" s="1183" t="s">
        <v>1863</v>
      </c>
      <c r="D75" s="1184" t="s">
        <v>1530</v>
      </c>
      <c r="E75" s="1692"/>
      <c r="F75" s="1692"/>
      <c r="G75" s="1185">
        <v>32</v>
      </c>
      <c r="H75" s="1186"/>
      <c r="I75" s="1185" t="s">
        <v>1738</v>
      </c>
      <c r="J75" s="1187">
        <v>338.9</v>
      </c>
      <c r="K75" s="1188">
        <v>338.9</v>
      </c>
      <c r="L75" s="1188">
        <v>338.9</v>
      </c>
      <c r="M75" s="1256" t="s">
        <v>1913</v>
      </c>
      <c r="N75" s="1238"/>
      <c r="O75" s="1238"/>
      <c r="P75" s="1238"/>
      <c r="Q75" s="1190" t="s">
        <v>1865</v>
      </c>
      <c r="R75" s="1173">
        <v>20000</v>
      </c>
      <c r="S75" s="1173">
        <f t="shared" si="4"/>
        <v>6778000</v>
      </c>
      <c r="T75" s="1238"/>
      <c r="U75" s="1238"/>
      <c r="V75" s="1174" t="s">
        <v>1673</v>
      </c>
      <c r="W75" s="1172" t="s">
        <v>1866</v>
      </c>
      <c r="X75" s="1167" t="s">
        <v>1867</v>
      </c>
      <c r="Y75" s="1177"/>
      <c r="Z75" s="1178"/>
      <c r="AA75" s="1178"/>
      <c r="AB75" s="1178"/>
      <c r="AC75" s="1178"/>
      <c r="AD75" s="1178"/>
      <c r="AE75" s="1179" t="s">
        <v>1868</v>
      </c>
      <c r="AF75" s="1179" t="s">
        <v>1869</v>
      </c>
      <c r="AG75" s="1180" t="s">
        <v>1870</v>
      </c>
      <c r="AH75" s="1191"/>
      <c r="AI75" s="1181" t="s">
        <v>1871</v>
      </c>
      <c r="AJ75" s="1238"/>
    </row>
    <row r="76" spans="1:36" s="1239" customFormat="1" ht="56.25" x14ac:dyDescent="0.2">
      <c r="A76" s="1673"/>
      <c r="B76" s="1687"/>
      <c r="C76" s="1183" t="s">
        <v>1863</v>
      </c>
      <c r="D76" s="1192" t="s">
        <v>1530</v>
      </c>
      <c r="E76" s="1692"/>
      <c r="F76" s="1692"/>
      <c r="G76" s="1185">
        <v>51</v>
      </c>
      <c r="H76" s="1186"/>
      <c r="I76" s="1185" t="s">
        <v>1738</v>
      </c>
      <c r="J76" s="1187">
        <v>271</v>
      </c>
      <c r="K76" s="1188">
        <v>271</v>
      </c>
      <c r="L76" s="1188">
        <v>271</v>
      </c>
      <c r="M76" s="1188" t="s">
        <v>1914</v>
      </c>
      <c r="N76" s="1238"/>
      <c r="O76" s="1238"/>
      <c r="P76" s="1238"/>
      <c r="Q76" s="1190" t="s">
        <v>1865</v>
      </c>
      <c r="R76" s="1173">
        <v>20000</v>
      </c>
      <c r="S76" s="1173">
        <f t="shared" si="4"/>
        <v>5420000</v>
      </c>
      <c r="T76" s="1238"/>
      <c r="U76" s="1238"/>
      <c r="V76" s="1174" t="s">
        <v>1673</v>
      </c>
      <c r="W76" s="1190" t="s">
        <v>1866</v>
      </c>
      <c r="X76" s="1185" t="s">
        <v>1867</v>
      </c>
      <c r="Y76" s="1177"/>
      <c r="Z76" s="1178"/>
      <c r="AA76" s="1178"/>
      <c r="AB76" s="1178"/>
      <c r="AC76" s="1178"/>
      <c r="AD76" s="1178"/>
      <c r="AE76" s="1179" t="s">
        <v>1868</v>
      </c>
      <c r="AF76" s="1179" t="s">
        <v>1869</v>
      </c>
      <c r="AG76" s="1180" t="s">
        <v>2024</v>
      </c>
      <c r="AH76" s="1178"/>
      <c r="AI76" s="1181" t="s">
        <v>1871</v>
      </c>
      <c r="AJ76" s="1238"/>
    </row>
    <row r="77" spans="1:36" s="1239" customFormat="1" ht="56.25" x14ac:dyDescent="0.2">
      <c r="A77" s="1673"/>
      <c r="B77" s="1687"/>
      <c r="C77" s="1183" t="s">
        <v>1863</v>
      </c>
      <c r="D77" s="1184" t="s">
        <v>1530</v>
      </c>
      <c r="E77" s="1692"/>
      <c r="F77" s="1692"/>
      <c r="G77" s="1185">
        <v>52</v>
      </c>
      <c r="H77" s="1186"/>
      <c r="I77" s="1185" t="s">
        <v>1738</v>
      </c>
      <c r="J77" s="1187">
        <v>275.2</v>
      </c>
      <c r="K77" s="1188">
        <v>275.2</v>
      </c>
      <c r="L77" s="1188">
        <v>275.2</v>
      </c>
      <c r="M77" s="1188" t="s">
        <v>1915</v>
      </c>
      <c r="N77" s="1238"/>
      <c r="O77" s="1238"/>
      <c r="P77" s="1238"/>
      <c r="Q77" s="1190" t="s">
        <v>1865</v>
      </c>
      <c r="R77" s="1173">
        <v>20000</v>
      </c>
      <c r="S77" s="1173">
        <f t="shared" si="4"/>
        <v>5504000</v>
      </c>
      <c r="T77" s="1238"/>
      <c r="U77" s="1238"/>
      <c r="V77" s="1174" t="s">
        <v>1673</v>
      </c>
      <c r="W77" s="1172" t="s">
        <v>1866</v>
      </c>
      <c r="X77" s="1167" t="s">
        <v>1867</v>
      </c>
      <c r="Y77" s="1177"/>
      <c r="Z77" s="1178"/>
      <c r="AA77" s="1178"/>
      <c r="AB77" s="1178"/>
      <c r="AC77" s="1178"/>
      <c r="AD77" s="1178"/>
      <c r="AE77" s="1179" t="s">
        <v>1868</v>
      </c>
      <c r="AF77" s="1179" t="s">
        <v>1869</v>
      </c>
      <c r="AG77" s="1180" t="s">
        <v>2024</v>
      </c>
      <c r="AH77" s="1191"/>
      <c r="AI77" s="1181" t="s">
        <v>1871</v>
      </c>
      <c r="AJ77" s="1238"/>
    </row>
    <row r="78" spans="1:36" s="1239" customFormat="1" ht="56.25" x14ac:dyDescent="0.2">
      <c r="A78" s="1673"/>
      <c r="B78" s="1687"/>
      <c r="C78" s="1183" t="s">
        <v>1863</v>
      </c>
      <c r="D78" s="1192" t="s">
        <v>1530</v>
      </c>
      <c r="E78" s="1692"/>
      <c r="F78" s="1692"/>
      <c r="G78" s="1185">
        <v>53</v>
      </c>
      <c r="H78" s="1186"/>
      <c r="I78" s="1185" t="s">
        <v>1738</v>
      </c>
      <c r="J78" s="1187">
        <v>292.39999999999998</v>
      </c>
      <c r="K78" s="1188">
        <v>292.39999999999998</v>
      </c>
      <c r="L78" s="1188">
        <v>292.39999999999998</v>
      </c>
      <c r="M78" s="1188" t="s">
        <v>1916</v>
      </c>
      <c r="N78" s="1238"/>
      <c r="O78" s="1238"/>
      <c r="P78" s="1238"/>
      <c r="Q78" s="1190" t="s">
        <v>1865</v>
      </c>
      <c r="R78" s="1173">
        <v>20000</v>
      </c>
      <c r="S78" s="1173">
        <f t="shared" si="4"/>
        <v>5848000</v>
      </c>
      <c r="T78" s="1238"/>
      <c r="U78" s="1238"/>
      <c r="V78" s="1174" t="s">
        <v>1673</v>
      </c>
      <c r="W78" s="1190" t="s">
        <v>1866</v>
      </c>
      <c r="X78" s="1185" t="s">
        <v>1867</v>
      </c>
      <c r="Y78" s="1177"/>
      <c r="Z78" s="1178"/>
      <c r="AA78" s="1178"/>
      <c r="AB78" s="1178"/>
      <c r="AC78" s="1178"/>
      <c r="AD78" s="1178"/>
      <c r="AE78" s="1179" t="s">
        <v>1868</v>
      </c>
      <c r="AF78" s="1179" t="s">
        <v>1869</v>
      </c>
      <c r="AG78" s="1180" t="s">
        <v>2024</v>
      </c>
      <c r="AH78" s="1178"/>
      <c r="AI78" s="1181" t="s">
        <v>1871</v>
      </c>
      <c r="AJ78" s="1238"/>
    </row>
    <row r="79" spans="1:36" s="1239" customFormat="1" ht="56.25" x14ac:dyDescent="0.2">
      <c r="A79" s="1673"/>
      <c r="B79" s="1687"/>
      <c r="C79" s="1183" t="s">
        <v>1863</v>
      </c>
      <c r="D79" s="1184" t="s">
        <v>1530</v>
      </c>
      <c r="E79" s="1692"/>
      <c r="F79" s="1692"/>
      <c r="G79" s="1194">
        <v>46</v>
      </c>
      <c r="H79" s="1186"/>
      <c r="I79" s="1695" t="s">
        <v>1917</v>
      </c>
      <c r="J79" s="1695">
        <v>119.7</v>
      </c>
      <c r="K79" s="1188">
        <v>20</v>
      </c>
      <c r="L79" s="1248">
        <v>20</v>
      </c>
      <c r="M79" s="1257" t="s">
        <v>1918</v>
      </c>
      <c r="N79" s="1238"/>
      <c r="O79" s="1238"/>
      <c r="P79" s="1238"/>
      <c r="Q79" s="1190" t="s">
        <v>1865</v>
      </c>
      <c r="R79" s="1698">
        <v>40000</v>
      </c>
      <c r="S79" s="1698">
        <f t="shared" si="4"/>
        <v>4788000</v>
      </c>
      <c r="T79" s="1238"/>
      <c r="U79" s="1238"/>
      <c r="V79" s="1174" t="s">
        <v>1673</v>
      </c>
      <c r="W79" s="1172" t="s">
        <v>1866</v>
      </c>
      <c r="X79" s="1695" t="s">
        <v>1867</v>
      </c>
      <c r="Y79" s="1177"/>
      <c r="Z79" s="1178"/>
      <c r="AA79" s="1178"/>
      <c r="AB79" s="1178"/>
      <c r="AC79" s="1178"/>
      <c r="AD79" s="1178"/>
      <c r="AE79" s="1179" t="s">
        <v>1868</v>
      </c>
      <c r="AF79" s="1179" t="s">
        <v>1869</v>
      </c>
      <c r="AG79" s="1701" t="s">
        <v>2024</v>
      </c>
      <c r="AH79" s="1191"/>
      <c r="AI79" s="1181" t="s">
        <v>1871</v>
      </c>
      <c r="AJ79" s="1238"/>
    </row>
    <row r="80" spans="1:36" s="1239" customFormat="1" ht="56.25" hidden="1" customHeight="1" x14ac:dyDescent="0.2">
      <c r="A80" s="1690"/>
      <c r="B80" s="1676"/>
      <c r="C80" s="1183" t="s">
        <v>1863</v>
      </c>
      <c r="D80" s="1192" t="s">
        <v>1530</v>
      </c>
      <c r="E80" s="1693"/>
      <c r="F80" s="1693"/>
      <c r="G80" s="1186">
        <v>47</v>
      </c>
      <c r="H80" s="1186"/>
      <c r="I80" s="1696"/>
      <c r="J80" s="1704"/>
      <c r="K80" s="1188">
        <v>6.8</v>
      </c>
      <c r="L80" s="1248">
        <v>6.8</v>
      </c>
      <c r="M80" s="1257" t="s">
        <v>1918</v>
      </c>
      <c r="N80" s="1238"/>
      <c r="O80" s="1238"/>
      <c r="P80" s="1238"/>
      <c r="Q80" s="1190" t="s">
        <v>1865</v>
      </c>
      <c r="R80" s="1699"/>
      <c r="S80" s="1699"/>
      <c r="T80" s="1238"/>
      <c r="U80" s="1238"/>
      <c r="V80" s="1174" t="s">
        <v>1673</v>
      </c>
      <c r="W80" s="1190" t="s">
        <v>1866</v>
      </c>
      <c r="X80" s="1696"/>
      <c r="Y80" s="1177"/>
      <c r="Z80" s="1178"/>
      <c r="AA80" s="1178"/>
      <c r="AB80" s="1178"/>
      <c r="AC80" s="1178"/>
      <c r="AD80" s="1178"/>
      <c r="AE80" s="1179" t="s">
        <v>1868</v>
      </c>
      <c r="AF80" s="1179" t="s">
        <v>1869</v>
      </c>
      <c r="AG80" s="1702"/>
      <c r="AH80" s="1178"/>
      <c r="AI80" s="1181" t="s">
        <v>1871</v>
      </c>
      <c r="AJ80" s="1238"/>
    </row>
    <row r="81" spans="1:38" s="1239" customFormat="1" ht="43.5" hidden="1" customHeight="1" x14ac:dyDescent="0.2">
      <c r="A81" s="1690"/>
      <c r="B81" s="1676"/>
      <c r="C81" s="1183" t="s">
        <v>1863</v>
      </c>
      <c r="D81" s="1184" t="s">
        <v>1530</v>
      </c>
      <c r="E81" s="1693"/>
      <c r="F81" s="1693"/>
      <c r="G81" s="1186">
        <v>48</v>
      </c>
      <c r="H81" s="1186"/>
      <c r="I81" s="1696"/>
      <c r="J81" s="1704"/>
      <c r="K81" s="1188">
        <v>6.8</v>
      </c>
      <c r="L81" s="1248">
        <v>6.8</v>
      </c>
      <c r="M81" s="1257" t="s">
        <v>1918</v>
      </c>
      <c r="N81" s="1238"/>
      <c r="O81" s="1238"/>
      <c r="P81" s="1238"/>
      <c r="Q81" s="1190" t="s">
        <v>1865</v>
      </c>
      <c r="R81" s="1699"/>
      <c r="S81" s="1699"/>
      <c r="T81" s="1238"/>
      <c r="U81" s="1238"/>
      <c r="V81" s="1174" t="s">
        <v>1673</v>
      </c>
      <c r="W81" s="1172" t="s">
        <v>1866</v>
      </c>
      <c r="X81" s="1696"/>
      <c r="Y81" s="1177"/>
      <c r="Z81" s="1178"/>
      <c r="AA81" s="1178"/>
      <c r="AB81" s="1178"/>
      <c r="AC81" s="1178"/>
      <c r="AD81" s="1178"/>
      <c r="AE81" s="1179" t="s">
        <v>1868</v>
      </c>
      <c r="AF81" s="1179" t="s">
        <v>1869</v>
      </c>
      <c r="AG81" s="1702"/>
      <c r="AH81" s="1191"/>
      <c r="AI81" s="1181" t="s">
        <v>1871</v>
      </c>
      <c r="AJ81" s="1238"/>
      <c r="AL81" s="1239">
        <f>43.5+76.2</f>
        <v>119.7</v>
      </c>
    </row>
    <row r="82" spans="1:38" s="1239" customFormat="1" ht="56.25" hidden="1" customHeight="1" x14ac:dyDescent="0.2">
      <c r="A82" s="1690"/>
      <c r="B82" s="1676"/>
      <c r="C82" s="1183" t="s">
        <v>1863</v>
      </c>
      <c r="D82" s="1192" t="s">
        <v>1530</v>
      </c>
      <c r="E82" s="1693"/>
      <c r="F82" s="1693"/>
      <c r="G82" s="1186">
        <v>49</v>
      </c>
      <c r="H82" s="1186"/>
      <c r="I82" s="1696"/>
      <c r="J82" s="1704"/>
      <c r="K82" s="1188">
        <v>9.9</v>
      </c>
      <c r="L82" s="1248">
        <v>9.9</v>
      </c>
      <c r="M82" s="1257" t="s">
        <v>1918</v>
      </c>
      <c r="N82" s="1238"/>
      <c r="O82" s="1238"/>
      <c r="P82" s="1238"/>
      <c r="Q82" s="1190" t="s">
        <v>1865</v>
      </c>
      <c r="R82" s="1699"/>
      <c r="S82" s="1699"/>
      <c r="T82" s="1238"/>
      <c r="U82" s="1238"/>
      <c r="V82" s="1174" t="s">
        <v>1673</v>
      </c>
      <c r="W82" s="1190" t="s">
        <v>1866</v>
      </c>
      <c r="X82" s="1696"/>
      <c r="Y82" s="1177"/>
      <c r="Z82" s="1178"/>
      <c r="AA82" s="1178"/>
      <c r="AB82" s="1178"/>
      <c r="AC82" s="1178"/>
      <c r="AD82" s="1178"/>
      <c r="AE82" s="1179" t="s">
        <v>1868</v>
      </c>
      <c r="AF82" s="1179" t="s">
        <v>1869</v>
      </c>
      <c r="AG82" s="1702"/>
      <c r="AH82" s="1178"/>
      <c r="AI82" s="1181" t="s">
        <v>1871</v>
      </c>
      <c r="AJ82" s="1238"/>
    </row>
    <row r="83" spans="1:38" s="1239" customFormat="1" ht="56.25" hidden="1" customHeight="1" x14ac:dyDescent="0.2">
      <c r="A83" s="1690"/>
      <c r="B83" s="1676"/>
      <c r="C83" s="1183" t="s">
        <v>1863</v>
      </c>
      <c r="D83" s="1184" t="s">
        <v>1530</v>
      </c>
      <c r="E83" s="1694"/>
      <c r="F83" s="1694"/>
      <c r="G83" s="1186">
        <v>50</v>
      </c>
      <c r="H83" s="1186"/>
      <c r="I83" s="1697"/>
      <c r="J83" s="1705"/>
      <c r="K83" s="1188">
        <v>55.34</v>
      </c>
      <c r="L83" s="1248">
        <v>55.34</v>
      </c>
      <c r="M83" s="1257" t="s">
        <v>1919</v>
      </c>
      <c r="N83" s="1238"/>
      <c r="O83" s="1238"/>
      <c r="P83" s="1238"/>
      <c r="Q83" s="1190" t="s">
        <v>1865</v>
      </c>
      <c r="R83" s="1700"/>
      <c r="S83" s="1700"/>
      <c r="T83" s="1238"/>
      <c r="U83" s="1238"/>
      <c r="V83" s="1174" t="s">
        <v>1673</v>
      </c>
      <c r="W83" s="1172" t="s">
        <v>1866</v>
      </c>
      <c r="X83" s="1697"/>
      <c r="Y83" s="1177"/>
      <c r="Z83" s="1178"/>
      <c r="AA83" s="1178"/>
      <c r="AB83" s="1178"/>
      <c r="AC83" s="1178"/>
      <c r="AD83" s="1178"/>
      <c r="AE83" s="1179" t="s">
        <v>1868</v>
      </c>
      <c r="AF83" s="1179" t="s">
        <v>1869</v>
      </c>
      <c r="AG83" s="1703"/>
      <c r="AH83" s="1178"/>
      <c r="AI83" s="1181" t="s">
        <v>1871</v>
      </c>
      <c r="AJ83" s="1238"/>
    </row>
    <row r="84" spans="1:38" s="1244" customFormat="1" ht="56.25" hidden="1" customHeight="1" x14ac:dyDescent="0.2">
      <c r="A84" s="1690"/>
      <c r="B84" s="1676"/>
      <c r="C84" s="1199" t="s">
        <v>1863</v>
      </c>
      <c r="D84" s="1240" t="s">
        <v>1530</v>
      </c>
      <c r="E84" s="1201">
        <v>2</v>
      </c>
      <c r="F84" s="1201" t="s">
        <v>1699</v>
      </c>
      <c r="G84" s="1201">
        <v>33</v>
      </c>
      <c r="H84" s="1213"/>
      <c r="I84" s="1258" t="s">
        <v>1920</v>
      </c>
      <c r="J84" s="1241">
        <v>44.2</v>
      </c>
      <c r="K84" s="1245"/>
      <c r="L84" s="1259"/>
      <c r="M84" s="1260"/>
      <c r="N84" s="1243"/>
      <c r="O84" s="1243"/>
      <c r="P84" s="1243"/>
      <c r="Q84" s="1191" t="s">
        <v>1897</v>
      </c>
      <c r="R84" s="1243"/>
      <c r="S84" s="1243"/>
      <c r="T84" s="1243"/>
      <c r="U84" s="1243"/>
      <c r="V84" s="1216" t="s">
        <v>1673</v>
      </c>
      <c r="W84" s="1178" t="s">
        <v>413</v>
      </c>
      <c r="X84" s="1217" t="s">
        <v>1867</v>
      </c>
      <c r="Y84" s="1177"/>
      <c r="Z84" s="1178"/>
      <c r="AA84" s="1178"/>
      <c r="AB84" s="1178"/>
      <c r="AC84" s="1178"/>
      <c r="AD84" s="1178"/>
      <c r="AE84" s="1179" t="s">
        <v>1868</v>
      </c>
      <c r="AF84" s="1179" t="s">
        <v>1869</v>
      </c>
      <c r="AG84" s="1179" t="s">
        <v>1878</v>
      </c>
      <c r="AH84" s="1178"/>
      <c r="AI84" s="1181" t="s">
        <v>1871</v>
      </c>
      <c r="AJ84" s="1243"/>
    </row>
    <row r="85" spans="1:38" s="1244" customFormat="1" ht="56.25" hidden="1" customHeight="1" x14ac:dyDescent="0.2">
      <c r="A85" s="1690"/>
      <c r="B85" s="1676"/>
      <c r="C85" s="1199" t="s">
        <v>1863</v>
      </c>
      <c r="D85" s="1200" t="s">
        <v>1530</v>
      </c>
      <c r="E85" s="1201">
        <v>2</v>
      </c>
      <c r="F85" s="1201" t="s">
        <v>1699</v>
      </c>
      <c r="G85" s="1201">
        <v>34</v>
      </c>
      <c r="H85" s="1213"/>
      <c r="I85" s="1219" t="s">
        <v>1881</v>
      </c>
      <c r="J85" s="1241">
        <v>10.7</v>
      </c>
      <c r="K85" s="1241">
        <v>10.7</v>
      </c>
      <c r="L85" s="1259"/>
      <c r="M85" s="1204"/>
      <c r="N85" s="1243"/>
      <c r="O85" s="1243"/>
      <c r="P85" s="1243"/>
      <c r="Q85" s="1191" t="s">
        <v>346</v>
      </c>
      <c r="R85" s="1243"/>
      <c r="S85" s="1243"/>
      <c r="T85" s="1243"/>
      <c r="U85" s="1243"/>
      <c r="V85" s="1216" t="s">
        <v>1673</v>
      </c>
      <c r="W85" s="1178" t="s">
        <v>413</v>
      </c>
      <c r="X85" s="1219" t="s">
        <v>1867</v>
      </c>
      <c r="Y85" s="1177"/>
      <c r="Z85" s="1178"/>
      <c r="AA85" s="1178"/>
      <c r="AB85" s="1178"/>
      <c r="AC85" s="1178"/>
      <c r="AD85" s="1178"/>
      <c r="AE85" s="1179" t="s">
        <v>1868</v>
      </c>
      <c r="AF85" s="1179" t="s">
        <v>1869</v>
      </c>
      <c r="AG85" s="1179" t="s">
        <v>1878</v>
      </c>
      <c r="AH85" s="1191"/>
      <c r="AI85" s="1181" t="s">
        <v>1871</v>
      </c>
      <c r="AJ85" s="1243"/>
    </row>
    <row r="86" spans="1:38" s="1244" customFormat="1" ht="56.25" hidden="1" customHeight="1" x14ac:dyDescent="0.2">
      <c r="A86" s="1690"/>
      <c r="B86" s="1676"/>
      <c r="C86" s="1199" t="s">
        <v>1863</v>
      </c>
      <c r="D86" s="1240" t="s">
        <v>1530</v>
      </c>
      <c r="E86" s="1201">
        <v>2</v>
      </c>
      <c r="F86" s="1201" t="s">
        <v>1699</v>
      </c>
      <c r="G86" s="1201">
        <v>43</v>
      </c>
      <c r="H86" s="1213"/>
      <c r="I86" s="1258" t="s">
        <v>1898</v>
      </c>
      <c r="J86" s="1241">
        <v>19.2</v>
      </c>
      <c r="K86" s="1245"/>
      <c r="L86" s="1259"/>
      <c r="M86" s="1260"/>
      <c r="N86" s="1243"/>
      <c r="O86" s="1243"/>
      <c r="P86" s="1243"/>
      <c r="Q86" s="1191" t="s">
        <v>1897</v>
      </c>
      <c r="R86" s="1243"/>
      <c r="S86" s="1243"/>
      <c r="T86" s="1243"/>
      <c r="U86" s="1243"/>
      <c r="V86" s="1216" t="s">
        <v>1673</v>
      </c>
      <c r="W86" s="1178" t="s">
        <v>413</v>
      </c>
      <c r="X86" s="1217" t="s">
        <v>1867</v>
      </c>
      <c r="Y86" s="1177"/>
      <c r="Z86" s="1178"/>
      <c r="AA86" s="1178"/>
      <c r="AB86" s="1178"/>
      <c r="AC86" s="1178"/>
      <c r="AD86" s="1178"/>
      <c r="AE86" s="1179" t="s">
        <v>1868</v>
      </c>
      <c r="AF86" s="1179" t="s">
        <v>1869</v>
      </c>
      <c r="AG86" s="1179" t="s">
        <v>1878</v>
      </c>
      <c r="AH86" s="1178"/>
      <c r="AI86" s="1181" t="s">
        <v>1871</v>
      </c>
      <c r="AJ86" s="1243"/>
    </row>
    <row r="87" spans="1:38" s="1244" customFormat="1" ht="56.25" hidden="1" customHeight="1" x14ac:dyDescent="0.2">
      <c r="A87" s="1690"/>
      <c r="B87" s="1676"/>
      <c r="C87" s="1199" t="s">
        <v>1863</v>
      </c>
      <c r="D87" s="1200" t="s">
        <v>1530</v>
      </c>
      <c r="E87" s="1201">
        <v>2</v>
      </c>
      <c r="F87" s="1201" t="s">
        <v>1699</v>
      </c>
      <c r="G87" s="1201">
        <v>44</v>
      </c>
      <c r="H87" s="1213"/>
      <c r="I87" s="1219" t="s">
        <v>1877</v>
      </c>
      <c r="J87" s="1241">
        <v>161.9</v>
      </c>
      <c r="K87" s="1245"/>
      <c r="L87" s="1259"/>
      <c r="M87" s="1204"/>
      <c r="N87" s="1243"/>
      <c r="O87" s="1243"/>
      <c r="P87" s="1243"/>
      <c r="Q87" s="1191" t="s">
        <v>346</v>
      </c>
      <c r="R87" s="1243"/>
      <c r="S87" s="1243"/>
      <c r="T87" s="1243"/>
      <c r="U87" s="1243"/>
      <c r="V87" s="1216" t="s">
        <v>1673</v>
      </c>
      <c r="W87" s="1178"/>
      <c r="X87" s="1219" t="s">
        <v>1867</v>
      </c>
      <c r="Y87" s="1177"/>
      <c r="Z87" s="1178"/>
      <c r="AA87" s="1178"/>
      <c r="AB87" s="1178"/>
      <c r="AC87" s="1178"/>
      <c r="AD87" s="1178"/>
      <c r="AE87" s="1179" t="s">
        <v>1868</v>
      </c>
      <c r="AF87" s="1179" t="s">
        <v>1869</v>
      </c>
      <c r="AG87" s="1179" t="s">
        <v>1878</v>
      </c>
      <c r="AH87" s="1191"/>
      <c r="AI87" s="1181" t="s">
        <v>1871</v>
      </c>
      <c r="AJ87" s="1243"/>
    </row>
    <row r="88" spans="1:38" s="1230" customFormat="1" ht="49.5" hidden="1" customHeight="1" x14ac:dyDescent="0.25">
      <c r="A88" s="1690"/>
      <c r="B88" s="1676"/>
      <c r="C88" s="1220"/>
      <c r="D88" s="1221" t="s">
        <v>1921</v>
      </c>
      <c r="E88" s="1222"/>
      <c r="F88" s="1222"/>
      <c r="G88" s="1223"/>
      <c r="H88" s="1224"/>
      <c r="I88" s="1223"/>
      <c r="J88" s="1225">
        <f>SUM(J72:J87)</f>
        <v>2306.4999999999991</v>
      </c>
      <c r="K88" s="1225">
        <f>SUM(K72:K87)</f>
        <v>1809.94</v>
      </c>
      <c r="L88" s="1225">
        <f>SUM(L72:L87)</f>
        <v>1677.34</v>
      </c>
      <c r="M88" s="1226"/>
      <c r="N88" s="1227"/>
      <c r="O88" s="1227"/>
      <c r="P88" s="1227"/>
      <c r="Q88" s="1227"/>
      <c r="R88" s="1227"/>
      <c r="S88" s="1227"/>
      <c r="T88" s="1227"/>
      <c r="U88" s="1227"/>
      <c r="V88" s="1228"/>
      <c r="W88" s="1228"/>
      <c r="X88" s="1229"/>
      <c r="Y88" s="1227"/>
      <c r="Z88" s="1227"/>
      <c r="AA88" s="1227"/>
      <c r="AB88" s="1227"/>
      <c r="AC88" s="1227"/>
      <c r="AD88" s="1227"/>
      <c r="AE88" s="1227"/>
      <c r="AF88" s="1227"/>
      <c r="AG88" s="1227"/>
      <c r="AH88" s="1227"/>
      <c r="AI88" s="1227"/>
      <c r="AJ88" s="1227"/>
    </row>
    <row r="89" spans="1:38" s="1231" customFormat="1" ht="49.5" customHeight="1" x14ac:dyDescent="0.25">
      <c r="A89" s="1673"/>
      <c r="B89" s="1688"/>
      <c r="C89" s="1220"/>
      <c r="D89" s="1221"/>
      <c r="E89" s="1682" t="s">
        <v>1810</v>
      </c>
      <c r="F89" s="1683"/>
      <c r="G89" s="1683"/>
      <c r="H89" s="1684"/>
      <c r="I89" s="1683"/>
      <c r="J89" s="1683"/>
      <c r="K89" s="1684"/>
      <c r="L89" s="1684"/>
      <c r="M89" s="1684"/>
      <c r="N89" s="1684"/>
      <c r="O89" s="1684"/>
      <c r="P89" s="1684"/>
      <c r="Q89" s="1684"/>
      <c r="R89" s="1685"/>
      <c r="S89" s="1667">
        <f>S72+S73+S74+S75+S76+S77+S78+S79</f>
        <v>43804000</v>
      </c>
      <c r="T89" s="1668"/>
      <c r="U89" s="1668"/>
      <c r="V89" s="1668"/>
      <c r="W89" s="1668"/>
      <c r="X89" s="1669"/>
      <c r="Y89" s="1668"/>
      <c r="Z89" s="1668"/>
      <c r="AA89" s="1668"/>
      <c r="AB89" s="1668"/>
      <c r="AC89" s="1668"/>
      <c r="AD89" s="1668"/>
      <c r="AE89" s="1668"/>
      <c r="AF89" s="1668"/>
      <c r="AG89" s="1670"/>
      <c r="AH89" s="1228"/>
      <c r="AI89" s="1228"/>
      <c r="AJ89" s="1227"/>
    </row>
    <row r="90" spans="1:38" s="1239" customFormat="1" ht="56.25" x14ac:dyDescent="0.2">
      <c r="A90" s="1673">
        <v>6</v>
      </c>
      <c r="B90" s="1689" t="s">
        <v>1862</v>
      </c>
      <c r="C90" s="1183" t="s">
        <v>1863</v>
      </c>
      <c r="D90" s="1192" t="s">
        <v>1530</v>
      </c>
      <c r="E90" s="1677">
        <v>3</v>
      </c>
      <c r="F90" s="1677" t="s">
        <v>1699</v>
      </c>
      <c r="G90" s="1185">
        <v>20</v>
      </c>
      <c r="H90" s="1207"/>
      <c r="I90" s="1261" t="s">
        <v>1738</v>
      </c>
      <c r="J90" s="1187">
        <v>232.2</v>
      </c>
      <c r="K90" s="1188">
        <v>232.2</v>
      </c>
      <c r="L90" s="1188">
        <v>232.2</v>
      </c>
      <c r="M90" s="1248" t="s">
        <v>1922</v>
      </c>
      <c r="N90" s="1238"/>
      <c r="O90" s="1238"/>
      <c r="P90" s="1238"/>
      <c r="Q90" s="1190" t="s">
        <v>1865</v>
      </c>
      <c r="R90" s="1173">
        <v>20000</v>
      </c>
      <c r="S90" s="1173">
        <f t="shared" ref="S90:S101" si="5">J90*R90</f>
        <v>4644000</v>
      </c>
      <c r="T90" s="1238"/>
      <c r="U90" s="1238"/>
      <c r="V90" s="1174" t="s">
        <v>1673</v>
      </c>
      <c r="W90" s="1190" t="s">
        <v>1866</v>
      </c>
      <c r="X90" s="1185" t="s">
        <v>1867</v>
      </c>
      <c r="Y90" s="1177"/>
      <c r="Z90" s="1178"/>
      <c r="AA90" s="1178"/>
      <c r="AB90" s="1178"/>
      <c r="AC90" s="1178"/>
      <c r="AD90" s="1178"/>
      <c r="AE90" s="1179" t="s">
        <v>1868</v>
      </c>
      <c r="AF90" s="1179" t="s">
        <v>1869</v>
      </c>
      <c r="AG90" s="1180" t="s">
        <v>2024</v>
      </c>
      <c r="AH90" s="1178"/>
      <c r="AI90" s="1181" t="s">
        <v>1871</v>
      </c>
      <c r="AJ90" s="1238"/>
    </row>
    <row r="91" spans="1:38" s="1239" customFormat="1" ht="56.25" x14ac:dyDescent="0.2">
      <c r="A91" s="1673"/>
      <c r="B91" s="1687"/>
      <c r="C91" s="1183" t="s">
        <v>1863</v>
      </c>
      <c r="D91" s="1184" t="s">
        <v>1530</v>
      </c>
      <c r="E91" s="1678"/>
      <c r="F91" s="1678"/>
      <c r="G91" s="1185">
        <v>21</v>
      </c>
      <c r="H91" s="1186"/>
      <c r="I91" s="1261" t="s">
        <v>1738</v>
      </c>
      <c r="J91" s="1187">
        <v>276</v>
      </c>
      <c r="K91" s="1188">
        <v>276</v>
      </c>
      <c r="L91" s="1188">
        <v>276</v>
      </c>
      <c r="M91" s="1188" t="s">
        <v>1923</v>
      </c>
      <c r="N91" s="1238"/>
      <c r="O91" s="1238"/>
      <c r="P91" s="1238"/>
      <c r="Q91" s="1190" t="s">
        <v>1865</v>
      </c>
      <c r="R91" s="1173">
        <v>20000</v>
      </c>
      <c r="S91" s="1173">
        <f t="shared" si="5"/>
        <v>5520000</v>
      </c>
      <c r="T91" s="1238"/>
      <c r="U91" s="1238"/>
      <c r="V91" s="1174" t="s">
        <v>1673</v>
      </c>
      <c r="W91" s="1172" t="s">
        <v>1866</v>
      </c>
      <c r="X91" s="1167" t="s">
        <v>1867</v>
      </c>
      <c r="Y91" s="1177"/>
      <c r="Z91" s="1178"/>
      <c r="AA91" s="1178"/>
      <c r="AB91" s="1178"/>
      <c r="AC91" s="1178"/>
      <c r="AD91" s="1178"/>
      <c r="AE91" s="1179" t="s">
        <v>1868</v>
      </c>
      <c r="AF91" s="1179" t="s">
        <v>1869</v>
      </c>
      <c r="AG91" s="1180" t="s">
        <v>2024</v>
      </c>
      <c r="AH91" s="1191"/>
      <c r="AI91" s="1181" t="s">
        <v>1871</v>
      </c>
      <c r="AJ91" s="1238"/>
    </row>
    <row r="92" spans="1:38" s="1239" customFormat="1" ht="56.25" x14ac:dyDescent="0.2">
      <c r="A92" s="1673"/>
      <c r="B92" s="1687"/>
      <c r="C92" s="1183" t="s">
        <v>1863</v>
      </c>
      <c r="D92" s="1192" t="s">
        <v>1530</v>
      </c>
      <c r="E92" s="1678"/>
      <c r="F92" s="1678"/>
      <c r="G92" s="1185">
        <v>22</v>
      </c>
      <c r="H92" s="1186"/>
      <c r="I92" s="1261" t="s">
        <v>1738</v>
      </c>
      <c r="J92" s="1187">
        <v>293.7</v>
      </c>
      <c r="K92" s="1188">
        <v>293.7</v>
      </c>
      <c r="L92" s="1188">
        <v>293.7</v>
      </c>
      <c r="M92" s="1188" t="s">
        <v>1888</v>
      </c>
      <c r="N92" s="1238"/>
      <c r="O92" s="1238"/>
      <c r="P92" s="1238"/>
      <c r="Q92" s="1190" t="s">
        <v>1865</v>
      </c>
      <c r="R92" s="1173">
        <v>20000</v>
      </c>
      <c r="S92" s="1173">
        <f t="shared" si="5"/>
        <v>5874000</v>
      </c>
      <c r="T92" s="1238"/>
      <c r="U92" s="1238"/>
      <c r="V92" s="1174" t="s">
        <v>1673</v>
      </c>
      <c r="W92" s="1190" t="s">
        <v>1866</v>
      </c>
      <c r="X92" s="1185" t="s">
        <v>1867</v>
      </c>
      <c r="Y92" s="1177"/>
      <c r="Z92" s="1178"/>
      <c r="AA92" s="1178"/>
      <c r="AB92" s="1178"/>
      <c r="AC92" s="1178"/>
      <c r="AD92" s="1178"/>
      <c r="AE92" s="1179" t="s">
        <v>1868</v>
      </c>
      <c r="AF92" s="1179" t="s">
        <v>1869</v>
      </c>
      <c r="AG92" s="1180" t="s">
        <v>2024</v>
      </c>
      <c r="AH92" s="1178"/>
      <c r="AI92" s="1181" t="s">
        <v>1871</v>
      </c>
      <c r="AJ92" s="1238"/>
    </row>
    <row r="93" spans="1:38" s="1239" customFormat="1" ht="56.25" x14ac:dyDescent="0.2">
      <c r="A93" s="1673"/>
      <c r="B93" s="1687"/>
      <c r="C93" s="1183" t="s">
        <v>1863</v>
      </c>
      <c r="D93" s="1184" t="s">
        <v>1530</v>
      </c>
      <c r="E93" s="1678"/>
      <c r="F93" s="1678"/>
      <c r="G93" s="1185">
        <v>23</v>
      </c>
      <c r="H93" s="1186"/>
      <c r="I93" s="1261" t="s">
        <v>1738</v>
      </c>
      <c r="J93" s="1187">
        <v>362.3</v>
      </c>
      <c r="K93" s="1188">
        <v>362.3</v>
      </c>
      <c r="L93" s="1188">
        <v>362.3</v>
      </c>
      <c r="M93" s="1188" t="s">
        <v>1888</v>
      </c>
      <c r="N93" s="1238"/>
      <c r="O93" s="1238"/>
      <c r="P93" s="1238"/>
      <c r="Q93" s="1190" t="s">
        <v>1865</v>
      </c>
      <c r="R93" s="1173">
        <v>20000</v>
      </c>
      <c r="S93" s="1173">
        <f t="shared" si="5"/>
        <v>7246000</v>
      </c>
      <c r="T93" s="1238"/>
      <c r="U93" s="1238"/>
      <c r="V93" s="1174" t="s">
        <v>1673</v>
      </c>
      <c r="W93" s="1172" t="s">
        <v>1866</v>
      </c>
      <c r="X93" s="1167" t="s">
        <v>1867</v>
      </c>
      <c r="Y93" s="1177"/>
      <c r="Z93" s="1178"/>
      <c r="AA93" s="1178"/>
      <c r="AB93" s="1178"/>
      <c r="AC93" s="1178"/>
      <c r="AD93" s="1178"/>
      <c r="AE93" s="1179" t="s">
        <v>1868</v>
      </c>
      <c r="AF93" s="1179" t="s">
        <v>1869</v>
      </c>
      <c r="AG93" s="1180" t="s">
        <v>2024</v>
      </c>
      <c r="AH93" s="1191"/>
      <c r="AI93" s="1181" t="s">
        <v>1871</v>
      </c>
      <c r="AJ93" s="1238"/>
    </row>
    <row r="94" spans="1:38" s="1239" customFormat="1" ht="56.25" x14ac:dyDescent="0.2">
      <c r="A94" s="1673"/>
      <c r="B94" s="1687"/>
      <c r="C94" s="1183" t="s">
        <v>1863</v>
      </c>
      <c r="D94" s="1192" t="s">
        <v>1530</v>
      </c>
      <c r="E94" s="1678"/>
      <c r="F94" s="1678"/>
      <c r="G94" s="1185">
        <v>24</v>
      </c>
      <c r="H94" s="1186"/>
      <c r="I94" s="1261" t="s">
        <v>1738</v>
      </c>
      <c r="J94" s="1187">
        <v>341.2</v>
      </c>
      <c r="K94" s="1188">
        <v>341.2</v>
      </c>
      <c r="L94" s="1188">
        <v>341.2</v>
      </c>
      <c r="M94" s="1248"/>
      <c r="N94" s="1238"/>
      <c r="O94" s="1238"/>
      <c r="P94" s="1238"/>
      <c r="Q94" s="1190" t="s">
        <v>1865</v>
      </c>
      <c r="R94" s="1173">
        <v>20000</v>
      </c>
      <c r="S94" s="1173">
        <f t="shared" si="5"/>
        <v>6824000</v>
      </c>
      <c r="T94" s="1238"/>
      <c r="U94" s="1238"/>
      <c r="V94" s="1174" t="s">
        <v>1673</v>
      </c>
      <c r="W94" s="1190" t="s">
        <v>1866</v>
      </c>
      <c r="X94" s="1185" t="s">
        <v>1867</v>
      </c>
      <c r="Y94" s="1177"/>
      <c r="Z94" s="1178"/>
      <c r="AA94" s="1178"/>
      <c r="AB94" s="1178"/>
      <c r="AC94" s="1178"/>
      <c r="AD94" s="1178"/>
      <c r="AE94" s="1179" t="s">
        <v>1868</v>
      </c>
      <c r="AF94" s="1179" t="s">
        <v>1869</v>
      </c>
      <c r="AG94" s="1180" t="s">
        <v>2024</v>
      </c>
      <c r="AH94" s="1178"/>
      <c r="AI94" s="1181" t="s">
        <v>1871</v>
      </c>
      <c r="AJ94" s="1238"/>
    </row>
    <row r="95" spans="1:38" s="1239" customFormat="1" ht="56.25" x14ac:dyDescent="0.2">
      <c r="A95" s="1673"/>
      <c r="B95" s="1687"/>
      <c r="C95" s="1183" t="s">
        <v>1863</v>
      </c>
      <c r="D95" s="1184" t="s">
        <v>1530</v>
      </c>
      <c r="E95" s="1678"/>
      <c r="F95" s="1678"/>
      <c r="G95" s="1185">
        <v>25</v>
      </c>
      <c r="H95" s="1186"/>
      <c r="I95" s="1261" t="s">
        <v>1738</v>
      </c>
      <c r="J95" s="1187">
        <v>336.7</v>
      </c>
      <c r="K95" s="1188">
        <v>336.7</v>
      </c>
      <c r="L95" s="1188">
        <v>336.7</v>
      </c>
      <c r="M95" s="1188" t="s">
        <v>1924</v>
      </c>
      <c r="N95" s="1238"/>
      <c r="O95" s="1238"/>
      <c r="P95" s="1238"/>
      <c r="Q95" s="1190" t="s">
        <v>1865</v>
      </c>
      <c r="R95" s="1173">
        <v>20000</v>
      </c>
      <c r="S95" s="1173">
        <f t="shared" si="5"/>
        <v>6734000</v>
      </c>
      <c r="T95" s="1238"/>
      <c r="U95" s="1238"/>
      <c r="V95" s="1174" t="s">
        <v>1673</v>
      </c>
      <c r="W95" s="1172" t="s">
        <v>1866</v>
      </c>
      <c r="X95" s="1167" t="s">
        <v>1867</v>
      </c>
      <c r="Y95" s="1177"/>
      <c r="Z95" s="1178"/>
      <c r="AA95" s="1178"/>
      <c r="AB95" s="1178"/>
      <c r="AC95" s="1178"/>
      <c r="AD95" s="1178"/>
      <c r="AE95" s="1179" t="s">
        <v>1868</v>
      </c>
      <c r="AF95" s="1179" t="s">
        <v>1869</v>
      </c>
      <c r="AG95" s="1180" t="s">
        <v>2024</v>
      </c>
      <c r="AH95" s="1191"/>
      <c r="AI95" s="1181" t="s">
        <v>1871</v>
      </c>
      <c r="AJ95" s="1238"/>
    </row>
    <row r="96" spans="1:38" s="1239" customFormat="1" ht="56.25" x14ac:dyDescent="0.2">
      <c r="A96" s="1673"/>
      <c r="B96" s="1687"/>
      <c r="C96" s="1183" t="s">
        <v>1863</v>
      </c>
      <c r="D96" s="1192" t="s">
        <v>1530</v>
      </c>
      <c r="E96" s="1678"/>
      <c r="F96" s="1678"/>
      <c r="G96" s="1185">
        <v>10</v>
      </c>
      <c r="H96" s="1186"/>
      <c r="I96" s="1185" t="s">
        <v>1736</v>
      </c>
      <c r="J96" s="1187">
        <v>16.7</v>
      </c>
      <c r="K96" s="1214">
        <v>16.7</v>
      </c>
      <c r="L96" s="1237"/>
      <c r="M96" s="1257"/>
      <c r="N96" s="1238"/>
      <c r="O96" s="1238"/>
      <c r="P96" s="1238"/>
      <c r="Q96" s="1190" t="s">
        <v>1865</v>
      </c>
      <c r="R96" s="1173">
        <v>15000</v>
      </c>
      <c r="S96" s="1173">
        <f t="shared" si="5"/>
        <v>250500</v>
      </c>
      <c r="T96" s="1238"/>
      <c r="U96" s="1238"/>
      <c r="V96" s="1174" t="s">
        <v>1673</v>
      </c>
      <c r="W96" s="1190" t="s">
        <v>1866</v>
      </c>
      <c r="X96" s="1185" t="s">
        <v>1867</v>
      </c>
      <c r="Y96" s="1177"/>
      <c r="Z96" s="1178"/>
      <c r="AA96" s="1178"/>
      <c r="AB96" s="1178"/>
      <c r="AC96" s="1178"/>
      <c r="AD96" s="1178"/>
      <c r="AE96" s="1179" t="s">
        <v>1868</v>
      </c>
      <c r="AF96" s="1179" t="s">
        <v>1869</v>
      </c>
      <c r="AG96" s="1180" t="s">
        <v>2024</v>
      </c>
      <c r="AH96" s="1178"/>
      <c r="AI96" s="1181" t="s">
        <v>1871</v>
      </c>
      <c r="AJ96" s="1238"/>
    </row>
    <row r="97" spans="1:36" s="1239" customFormat="1" ht="56.25" x14ac:dyDescent="0.2">
      <c r="A97" s="1673"/>
      <c r="B97" s="1687"/>
      <c r="C97" s="1183" t="s">
        <v>1863</v>
      </c>
      <c r="D97" s="1184" t="s">
        <v>1530</v>
      </c>
      <c r="E97" s="1678"/>
      <c r="F97" s="1678"/>
      <c r="G97" s="1185">
        <v>12</v>
      </c>
      <c r="H97" s="1186"/>
      <c r="I97" s="1185" t="s">
        <v>1736</v>
      </c>
      <c r="J97" s="1187">
        <v>3.5</v>
      </c>
      <c r="K97" s="1214">
        <v>3.5</v>
      </c>
      <c r="L97" s="1237"/>
      <c r="M97" s="1248"/>
      <c r="N97" s="1238"/>
      <c r="O97" s="1238"/>
      <c r="P97" s="1238"/>
      <c r="Q97" s="1190" t="s">
        <v>1865</v>
      </c>
      <c r="R97" s="1173">
        <v>15000</v>
      </c>
      <c r="S97" s="1173">
        <f t="shared" si="5"/>
        <v>52500</v>
      </c>
      <c r="T97" s="1238"/>
      <c r="U97" s="1238"/>
      <c r="V97" s="1174" t="s">
        <v>1673</v>
      </c>
      <c r="W97" s="1172" t="s">
        <v>1866</v>
      </c>
      <c r="X97" s="1167" t="s">
        <v>1867</v>
      </c>
      <c r="Y97" s="1177"/>
      <c r="Z97" s="1178"/>
      <c r="AA97" s="1178"/>
      <c r="AB97" s="1178"/>
      <c r="AC97" s="1178"/>
      <c r="AD97" s="1178"/>
      <c r="AE97" s="1179" t="s">
        <v>1868</v>
      </c>
      <c r="AF97" s="1179" t="s">
        <v>1869</v>
      </c>
      <c r="AG97" s="1180" t="s">
        <v>2024</v>
      </c>
      <c r="AH97" s="1178"/>
      <c r="AI97" s="1181" t="s">
        <v>1871</v>
      </c>
      <c r="AJ97" s="1238"/>
    </row>
    <row r="98" spans="1:36" s="1239" customFormat="1" ht="35.25" customHeight="1" x14ac:dyDescent="0.2">
      <c r="A98" s="1673"/>
      <c r="B98" s="1687"/>
      <c r="C98" s="1183" t="s">
        <v>1863</v>
      </c>
      <c r="D98" s="1192" t="s">
        <v>1530</v>
      </c>
      <c r="E98" s="1678"/>
      <c r="F98" s="1678"/>
      <c r="G98" s="1185">
        <v>15</v>
      </c>
      <c r="H98" s="1186"/>
      <c r="I98" s="1185" t="s">
        <v>1925</v>
      </c>
      <c r="J98" s="1187">
        <v>9.6</v>
      </c>
      <c r="K98" s="1214">
        <v>9.6</v>
      </c>
      <c r="L98" s="1237"/>
      <c r="M98" s="1248"/>
      <c r="N98" s="1238"/>
      <c r="O98" s="1238"/>
      <c r="P98" s="1238"/>
      <c r="Q98" s="1190" t="s">
        <v>1865</v>
      </c>
      <c r="R98" s="1173">
        <v>15000</v>
      </c>
      <c r="S98" s="1173">
        <f t="shared" si="5"/>
        <v>144000</v>
      </c>
      <c r="T98" s="1238"/>
      <c r="U98" s="1238"/>
      <c r="V98" s="1174" t="s">
        <v>1673</v>
      </c>
      <c r="W98" s="1190" t="s">
        <v>1866</v>
      </c>
      <c r="X98" s="1185" t="s">
        <v>1867</v>
      </c>
      <c r="Y98" s="1177"/>
      <c r="Z98" s="1178"/>
      <c r="AA98" s="1178"/>
      <c r="AB98" s="1178"/>
      <c r="AC98" s="1178"/>
      <c r="AD98" s="1178"/>
      <c r="AE98" s="1179" t="s">
        <v>1868</v>
      </c>
      <c r="AF98" s="1179" t="s">
        <v>1869</v>
      </c>
      <c r="AG98" s="1180" t="s">
        <v>2024</v>
      </c>
      <c r="AH98" s="1191"/>
      <c r="AI98" s="1181" t="s">
        <v>1871</v>
      </c>
      <c r="AJ98" s="1238"/>
    </row>
    <row r="99" spans="1:36" s="1239" customFormat="1" ht="44.25" customHeight="1" x14ac:dyDescent="0.2">
      <c r="A99" s="1673"/>
      <c r="B99" s="1687"/>
      <c r="C99" s="1183" t="s">
        <v>1863</v>
      </c>
      <c r="D99" s="1184" t="s">
        <v>1530</v>
      </c>
      <c r="E99" s="1678"/>
      <c r="F99" s="1678"/>
      <c r="G99" s="1185">
        <v>9</v>
      </c>
      <c r="H99" s="1186"/>
      <c r="I99" s="1185" t="s">
        <v>1926</v>
      </c>
      <c r="J99" s="1187">
        <v>75.5</v>
      </c>
      <c r="K99" s="1188">
        <v>72.7</v>
      </c>
      <c r="L99" s="1188"/>
      <c r="M99" s="1248"/>
      <c r="N99" s="1238"/>
      <c r="O99" s="1238"/>
      <c r="P99" s="1238"/>
      <c r="Q99" s="1190" t="s">
        <v>1897</v>
      </c>
      <c r="R99" s="1173">
        <v>15000</v>
      </c>
      <c r="S99" s="1173">
        <f t="shared" si="5"/>
        <v>1132500</v>
      </c>
      <c r="T99" s="1238"/>
      <c r="U99" s="1238"/>
      <c r="V99" s="1174" t="s">
        <v>1673</v>
      </c>
      <c r="W99" s="1172" t="s">
        <v>1866</v>
      </c>
      <c r="X99" s="1167" t="s">
        <v>1867</v>
      </c>
      <c r="Y99" s="1177"/>
      <c r="Z99" s="1178"/>
      <c r="AA99" s="1178"/>
      <c r="AB99" s="1178"/>
      <c r="AC99" s="1178"/>
      <c r="AD99" s="1178"/>
      <c r="AE99" s="1179" t="s">
        <v>1868</v>
      </c>
      <c r="AF99" s="1179" t="s">
        <v>1869</v>
      </c>
      <c r="AG99" s="1180" t="s">
        <v>2024</v>
      </c>
      <c r="AH99" s="1178"/>
      <c r="AI99" s="1181" t="s">
        <v>1871</v>
      </c>
      <c r="AJ99" s="1238"/>
    </row>
    <row r="100" spans="1:36" s="1239" customFormat="1" ht="39.75" customHeight="1" x14ac:dyDescent="0.2">
      <c r="A100" s="1673"/>
      <c r="B100" s="1687"/>
      <c r="C100" s="1183" t="s">
        <v>1863</v>
      </c>
      <c r="D100" s="1192" t="s">
        <v>1530</v>
      </c>
      <c r="E100" s="1678"/>
      <c r="F100" s="1678"/>
      <c r="G100" s="1185">
        <v>13</v>
      </c>
      <c r="H100" s="1186"/>
      <c r="I100" s="1185" t="s">
        <v>1926</v>
      </c>
      <c r="J100" s="1187">
        <v>4.0999999999999996</v>
      </c>
      <c r="K100" s="1188">
        <v>4.2</v>
      </c>
      <c r="L100" s="1188"/>
      <c r="M100" s="1248"/>
      <c r="N100" s="1238"/>
      <c r="O100" s="1238"/>
      <c r="P100" s="1238"/>
      <c r="Q100" s="1190" t="s">
        <v>1897</v>
      </c>
      <c r="R100" s="1173">
        <v>15000</v>
      </c>
      <c r="S100" s="1173">
        <f t="shared" si="5"/>
        <v>61499.999999999993</v>
      </c>
      <c r="T100" s="1238"/>
      <c r="U100" s="1238"/>
      <c r="V100" s="1174" t="s">
        <v>1673</v>
      </c>
      <c r="W100" s="1190" t="s">
        <v>1866</v>
      </c>
      <c r="X100" s="1185" t="s">
        <v>1867</v>
      </c>
      <c r="Y100" s="1177"/>
      <c r="Z100" s="1178"/>
      <c r="AA100" s="1178"/>
      <c r="AB100" s="1178"/>
      <c r="AC100" s="1178"/>
      <c r="AD100" s="1178"/>
      <c r="AE100" s="1179" t="s">
        <v>1868</v>
      </c>
      <c r="AF100" s="1179" t="s">
        <v>1869</v>
      </c>
      <c r="AG100" s="1180" t="s">
        <v>2024</v>
      </c>
      <c r="AH100" s="1178"/>
      <c r="AI100" s="1181" t="s">
        <v>1871</v>
      </c>
      <c r="AJ100" s="1238"/>
    </row>
    <row r="101" spans="1:36" s="1239" customFormat="1" ht="39.75" customHeight="1" x14ac:dyDescent="0.2">
      <c r="A101" s="1673"/>
      <c r="B101" s="1687"/>
      <c r="C101" s="1183" t="s">
        <v>1863</v>
      </c>
      <c r="D101" s="1184" t="s">
        <v>1530</v>
      </c>
      <c r="E101" s="1678"/>
      <c r="F101" s="1678"/>
      <c r="G101" s="1185">
        <v>14</v>
      </c>
      <c r="H101" s="1186"/>
      <c r="I101" s="1185" t="s">
        <v>1926</v>
      </c>
      <c r="J101" s="1187">
        <v>10.9</v>
      </c>
      <c r="K101" s="1188">
        <v>10.9</v>
      </c>
      <c r="L101" s="1188"/>
      <c r="M101" s="1248"/>
      <c r="N101" s="1238"/>
      <c r="O101" s="1238"/>
      <c r="P101" s="1238"/>
      <c r="Q101" s="1190" t="s">
        <v>1897</v>
      </c>
      <c r="R101" s="1173">
        <v>15000</v>
      </c>
      <c r="S101" s="1173">
        <f t="shared" si="5"/>
        <v>163500</v>
      </c>
      <c r="T101" s="1238"/>
      <c r="U101" s="1238"/>
      <c r="V101" s="1174" t="s">
        <v>1673</v>
      </c>
      <c r="W101" s="1172" t="s">
        <v>1866</v>
      </c>
      <c r="X101" s="1167" t="s">
        <v>1867</v>
      </c>
      <c r="Y101" s="1177"/>
      <c r="Z101" s="1178"/>
      <c r="AA101" s="1178"/>
      <c r="AB101" s="1178"/>
      <c r="AC101" s="1178"/>
      <c r="AD101" s="1178"/>
      <c r="AE101" s="1179" t="s">
        <v>1868</v>
      </c>
      <c r="AF101" s="1179" t="s">
        <v>1869</v>
      </c>
      <c r="AG101" s="1180" t="s">
        <v>2024</v>
      </c>
      <c r="AH101" s="1191"/>
      <c r="AI101" s="1181" t="s">
        <v>1871</v>
      </c>
      <c r="AJ101" s="1238"/>
    </row>
    <row r="102" spans="1:36" s="1239" customFormat="1" ht="39.75" hidden="1" customHeight="1" x14ac:dyDescent="0.2">
      <c r="A102" s="1690"/>
      <c r="B102" s="1676"/>
      <c r="C102" s="1183" t="s">
        <v>1863</v>
      </c>
      <c r="D102" s="1192" t="s">
        <v>1530</v>
      </c>
      <c r="E102" s="1706"/>
      <c r="F102" s="1706"/>
      <c r="G102" s="1246">
        <v>74</v>
      </c>
      <c r="H102" s="1186"/>
      <c r="I102" s="1246" t="s">
        <v>1927</v>
      </c>
      <c r="J102" s="1214">
        <v>940.4</v>
      </c>
      <c r="K102" s="1247"/>
      <c r="L102" s="1188">
        <v>70.95</v>
      </c>
      <c r="M102" s="1248" t="s">
        <v>1928</v>
      </c>
      <c r="N102" s="1262"/>
      <c r="O102" s="1262"/>
      <c r="P102" s="1262"/>
      <c r="Q102" s="1190" t="s">
        <v>1897</v>
      </c>
      <c r="R102" s="1238"/>
      <c r="S102" s="1238"/>
      <c r="T102" s="1238"/>
      <c r="U102" s="1238"/>
      <c r="V102" s="1174" t="s">
        <v>1673</v>
      </c>
      <c r="W102" s="1190" t="s">
        <v>1866</v>
      </c>
      <c r="X102" s="1211" t="s">
        <v>1867</v>
      </c>
      <c r="Y102" s="1177"/>
      <c r="Z102" s="1178"/>
      <c r="AA102" s="1178"/>
      <c r="AB102" s="1178"/>
      <c r="AC102" s="1178"/>
      <c r="AD102" s="1178"/>
      <c r="AE102" s="1179" t="s">
        <v>1868</v>
      </c>
      <c r="AF102" s="1179" t="s">
        <v>1869</v>
      </c>
      <c r="AG102" s="1179" t="s">
        <v>1878</v>
      </c>
      <c r="AH102" s="1178"/>
      <c r="AI102" s="1181" t="s">
        <v>1871</v>
      </c>
      <c r="AJ102" s="1238"/>
    </row>
    <row r="103" spans="1:36" s="1218" customFormat="1" ht="49.5" hidden="1" customHeight="1" x14ac:dyDescent="0.25">
      <c r="A103" s="1690"/>
      <c r="B103" s="1676"/>
      <c r="C103" s="1199" t="s">
        <v>1863</v>
      </c>
      <c r="D103" s="1200" t="s">
        <v>1530</v>
      </c>
      <c r="E103" s="1706"/>
      <c r="F103" s="1706"/>
      <c r="G103" s="1212">
        <v>73</v>
      </c>
      <c r="H103" s="1213"/>
      <c r="I103" s="1212" t="s">
        <v>1881</v>
      </c>
      <c r="J103" s="1214">
        <v>10.8</v>
      </c>
      <c r="K103" s="1241"/>
      <c r="L103" s="1215"/>
      <c r="M103" s="1204"/>
      <c r="N103" s="1191"/>
      <c r="O103" s="1191"/>
      <c r="P103" s="1191"/>
      <c r="Q103" s="1191" t="s">
        <v>346</v>
      </c>
      <c r="R103" s="1191"/>
      <c r="S103" s="1191"/>
      <c r="T103" s="1191"/>
      <c r="U103" s="1191"/>
      <c r="V103" s="1216" t="s">
        <v>1673</v>
      </c>
      <c r="W103" s="1178" t="s">
        <v>413</v>
      </c>
      <c r="X103" s="1217" t="s">
        <v>1867</v>
      </c>
      <c r="Y103" s="1177"/>
      <c r="Z103" s="1178"/>
      <c r="AA103" s="1178"/>
      <c r="AB103" s="1178"/>
      <c r="AC103" s="1178"/>
      <c r="AD103" s="1178"/>
      <c r="AE103" s="1179" t="s">
        <v>1868</v>
      </c>
      <c r="AF103" s="1179" t="s">
        <v>1869</v>
      </c>
      <c r="AG103" s="1179" t="s">
        <v>1878</v>
      </c>
      <c r="AH103" s="1191"/>
      <c r="AI103" s="1181" t="s">
        <v>1871</v>
      </c>
      <c r="AJ103" s="1191"/>
    </row>
    <row r="104" spans="1:36" s="1218" customFormat="1" ht="49.5" hidden="1" customHeight="1" x14ac:dyDescent="0.25">
      <c r="A104" s="1690"/>
      <c r="B104" s="1676"/>
      <c r="C104" s="1199" t="s">
        <v>1863</v>
      </c>
      <c r="D104" s="1200" t="s">
        <v>1530</v>
      </c>
      <c r="E104" s="1706"/>
      <c r="F104" s="1706"/>
      <c r="G104" s="1212">
        <v>16</v>
      </c>
      <c r="H104" s="1213"/>
      <c r="I104" s="1212" t="s">
        <v>1929</v>
      </c>
      <c r="J104" s="1214">
        <v>1.7</v>
      </c>
      <c r="K104" s="1241"/>
      <c r="L104" s="1215"/>
      <c r="M104" s="1204"/>
      <c r="N104" s="1191"/>
      <c r="O104" s="1191"/>
      <c r="P104" s="1191"/>
      <c r="Q104" s="1191" t="s">
        <v>346</v>
      </c>
      <c r="R104" s="1191"/>
      <c r="S104" s="1191"/>
      <c r="T104" s="1191"/>
      <c r="U104" s="1191"/>
      <c r="V104" s="1216" t="s">
        <v>1673</v>
      </c>
      <c r="W104" s="1178" t="s">
        <v>413</v>
      </c>
      <c r="X104" s="1217" t="s">
        <v>1867</v>
      </c>
      <c r="Y104" s="1177"/>
      <c r="Z104" s="1178"/>
      <c r="AA104" s="1178"/>
      <c r="AB104" s="1178"/>
      <c r="AC104" s="1178"/>
      <c r="AD104" s="1178"/>
      <c r="AE104" s="1179" t="s">
        <v>1868</v>
      </c>
      <c r="AF104" s="1179" t="s">
        <v>1869</v>
      </c>
      <c r="AG104" s="1179" t="s">
        <v>1878</v>
      </c>
      <c r="AH104" s="1178"/>
      <c r="AI104" s="1181" t="s">
        <v>1871</v>
      </c>
      <c r="AJ104" s="1191"/>
    </row>
    <row r="105" spans="1:36" s="1218" customFormat="1" ht="49.5" hidden="1" customHeight="1" x14ac:dyDescent="0.25">
      <c r="A105" s="1690"/>
      <c r="B105" s="1676"/>
      <c r="C105" s="1199" t="s">
        <v>1863</v>
      </c>
      <c r="D105" s="1200" t="s">
        <v>1530</v>
      </c>
      <c r="E105" s="1706"/>
      <c r="F105" s="1706"/>
      <c r="G105" s="1212">
        <v>17</v>
      </c>
      <c r="H105" s="1213"/>
      <c r="I105" s="1212" t="s">
        <v>1929</v>
      </c>
      <c r="J105" s="1214">
        <v>1.4</v>
      </c>
      <c r="K105" s="1241"/>
      <c r="L105" s="1215"/>
      <c r="M105" s="1204"/>
      <c r="N105" s="1191"/>
      <c r="O105" s="1191"/>
      <c r="P105" s="1191"/>
      <c r="Q105" s="1191" t="s">
        <v>346</v>
      </c>
      <c r="R105" s="1191"/>
      <c r="S105" s="1191"/>
      <c r="T105" s="1191"/>
      <c r="U105" s="1191"/>
      <c r="V105" s="1216" t="s">
        <v>1673</v>
      </c>
      <c r="W105" s="1178" t="s">
        <v>413</v>
      </c>
      <c r="X105" s="1217" t="s">
        <v>1867</v>
      </c>
      <c r="Y105" s="1177"/>
      <c r="Z105" s="1178"/>
      <c r="AA105" s="1178"/>
      <c r="AB105" s="1178"/>
      <c r="AC105" s="1178"/>
      <c r="AD105" s="1178"/>
      <c r="AE105" s="1179" t="s">
        <v>1868</v>
      </c>
      <c r="AF105" s="1179" t="s">
        <v>1869</v>
      </c>
      <c r="AG105" s="1179" t="s">
        <v>1878</v>
      </c>
      <c r="AH105" s="1191"/>
      <c r="AI105" s="1181" t="s">
        <v>1871</v>
      </c>
      <c r="AJ105" s="1191"/>
    </row>
    <row r="106" spans="1:36" s="1218" customFormat="1" ht="49.5" customHeight="1" x14ac:dyDescent="0.25">
      <c r="A106" s="1673"/>
      <c r="B106" s="1687"/>
      <c r="C106" s="1199" t="s">
        <v>1863</v>
      </c>
      <c r="D106" s="1200" t="s">
        <v>1530</v>
      </c>
      <c r="E106" s="1678"/>
      <c r="F106" s="1678"/>
      <c r="G106" s="1261">
        <v>18</v>
      </c>
      <c r="H106" s="1213"/>
      <c r="I106" s="1185" t="s">
        <v>1925</v>
      </c>
      <c r="J106" s="1252">
        <v>1.5</v>
      </c>
      <c r="K106" s="1241"/>
      <c r="L106" s="1215"/>
      <c r="M106" s="1204"/>
      <c r="N106" s="1191"/>
      <c r="O106" s="1191"/>
      <c r="P106" s="1191"/>
      <c r="Q106" s="1191" t="s">
        <v>1897</v>
      </c>
      <c r="R106" s="1173">
        <v>15000</v>
      </c>
      <c r="S106" s="1173">
        <f>J106*R106</f>
        <v>22500</v>
      </c>
      <c r="T106" s="1191"/>
      <c r="U106" s="1191"/>
      <c r="V106" s="1216" t="s">
        <v>1673</v>
      </c>
      <c r="W106" s="1178"/>
      <c r="X106" s="1167" t="s">
        <v>1867</v>
      </c>
      <c r="Y106" s="1177"/>
      <c r="Z106" s="1178"/>
      <c r="AA106" s="1178"/>
      <c r="AB106" s="1178"/>
      <c r="AC106" s="1178"/>
      <c r="AD106" s="1178"/>
      <c r="AE106" s="1179" t="s">
        <v>1868</v>
      </c>
      <c r="AF106" s="1179" t="s">
        <v>1869</v>
      </c>
      <c r="AG106" s="1180" t="s">
        <v>2024</v>
      </c>
      <c r="AH106" s="1178"/>
      <c r="AI106" s="1181" t="s">
        <v>1871</v>
      </c>
      <c r="AJ106" s="1191"/>
    </row>
    <row r="107" spans="1:36" s="1218" customFormat="1" ht="49.5" customHeight="1" x14ac:dyDescent="0.25">
      <c r="A107" s="1673"/>
      <c r="B107" s="1687"/>
      <c r="C107" s="1199" t="s">
        <v>1863</v>
      </c>
      <c r="D107" s="1200" t="s">
        <v>1530</v>
      </c>
      <c r="E107" s="1678"/>
      <c r="F107" s="1678"/>
      <c r="G107" s="1261">
        <v>19</v>
      </c>
      <c r="H107" s="1213"/>
      <c r="I107" s="1185" t="s">
        <v>1925</v>
      </c>
      <c r="J107" s="1252">
        <v>2</v>
      </c>
      <c r="K107" s="1241"/>
      <c r="L107" s="1215"/>
      <c r="M107" s="1204"/>
      <c r="N107" s="1191"/>
      <c r="O107" s="1191"/>
      <c r="P107" s="1191"/>
      <c r="Q107" s="1191" t="s">
        <v>1897</v>
      </c>
      <c r="R107" s="1173">
        <v>15000</v>
      </c>
      <c r="S107" s="1173">
        <f>J107*R107</f>
        <v>30000</v>
      </c>
      <c r="T107" s="1191"/>
      <c r="U107" s="1191"/>
      <c r="V107" s="1216" t="s">
        <v>1673</v>
      </c>
      <c r="W107" s="1178"/>
      <c r="X107" s="1167" t="s">
        <v>1867</v>
      </c>
      <c r="Y107" s="1177"/>
      <c r="Z107" s="1178"/>
      <c r="AA107" s="1178"/>
      <c r="AB107" s="1178"/>
      <c r="AC107" s="1178"/>
      <c r="AD107" s="1178"/>
      <c r="AE107" s="1179" t="s">
        <v>1868</v>
      </c>
      <c r="AF107" s="1179" t="s">
        <v>1869</v>
      </c>
      <c r="AG107" s="1180" t="s">
        <v>2024</v>
      </c>
      <c r="AH107" s="1191"/>
      <c r="AI107" s="1181" t="s">
        <v>1871</v>
      </c>
      <c r="AJ107" s="1191"/>
    </row>
    <row r="108" spans="1:36" s="1218" customFormat="1" ht="49.5" hidden="1" customHeight="1" x14ac:dyDescent="0.25">
      <c r="A108" s="1690"/>
      <c r="B108" s="1676"/>
      <c r="C108" s="1199" t="s">
        <v>1863</v>
      </c>
      <c r="D108" s="1200" t="s">
        <v>1530</v>
      </c>
      <c r="E108" s="1706"/>
      <c r="F108" s="1706"/>
      <c r="G108" s="1212">
        <v>1</v>
      </c>
      <c r="H108" s="1213"/>
      <c r="I108" s="1219" t="s">
        <v>1877</v>
      </c>
      <c r="J108" s="1214">
        <v>17.899999999999999</v>
      </c>
      <c r="K108" s="1241"/>
      <c r="L108" s="1215"/>
      <c r="M108" s="1204"/>
      <c r="N108" s="1191"/>
      <c r="O108" s="1191"/>
      <c r="P108" s="1191"/>
      <c r="Q108" s="1191" t="s">
        <v>346</v>
      </c>
      <c r="R108" s="1191"/>
      <c r="S108" s="1191"/>
      <c r="T108" s="1191"/>
      <c r="U108" s="1191"/>
      <c r="V108" s="1216" t="s">
        <v>1673</v>
      </c>
      <c r="W108" s="1178" t="s">
        <v>413</v>
      </c>
      <c r="X108" s="1217" t="s">
        <v>1867</v>
      </c>
      <c r="Y108" s="1177"/>
      <c r="Z108" s="1178"/>
      <c r="AA108" s="1178"/>
      <c r="AB108" s="1178"/>
      <c r="AC108" s="1178"/>
      <c r="AD108" s="1178"/>
      <c r="AE108" s="1179" t="s">
        <v>1868</v>
      </c>
      <c r="AF108" s="1179" t="s">
        <v>1869</v>
      </c>
      <c r="AG108" s="1179" t="s">
        <v>1878</v>
      </c>
      <c r="AH108" s="1178"/>
      <c r="AI108" s="1181" t="s">
        <v>1871</v>
      </c>
      <c r="AJ108" s="1191"/>
    </row>
    <row r="109" spans="1:36" s="1218" customFormat="1" ht="49.5" customHeight="1" x14ac:dyDescent="0.25">
      <c r="A109" s="1673"/>
      <c r="B109" s="1687"/>
      <c r="C109" s="1199" t="s">
        <v>1863</v>
      </c>
      <c r="D109" s="1200" t="s">
        <v>1530</v>
      </c>
      <c r="E109" s="1678"/>
      <c r="F109" s="1678"/>
      <c r="G109" s="1261">
        <v>2</v>
      </c>
      <c r="H109" s="1213"/>
      <c r="I109" s="1185" t="s">
        <v>1736</v>
      </c>
      <c r="J109" s="1252">
        <v>2.8</v>
      </c>
      <c r="K109" s="1241"/>
      <c r="L109" s="1215"/>
      <c r="M109" s="1253"/>
      <c r="N109" s="1191"/>
      <c r="O109" s="1191"/>
      <c r="P109" s="1191"/>
      <c r="Q109" s="1191" t="s">
        <v>1865</v>
      </c>
      <c r="R109" s="1173">
        <v>15000</v>
      </c>
      <c r="S109" s="1173">
        <f>J109*R109</f>
        <v>42000</v>
      </c>
      <c r="T109" s="1191"/>
      <c r="U109" s="1191"/>
      <c r="V109" s="1216" t="s">
        <v>1673</v>
      </c>
      <c r="W109" s="1178"/>
      <c r="X109" s="1167" t="s">
        <v>1867</v>
      </c>
      <c r="Y109" s="1177"/>
      <c r="Z109" s="1178"/>
      <c r="AA109" s="1178"/>
      <c r="AB109" s="1178"/>
      <c r="AC109" s="1178"/>
      <c r="AD109" s="1178"/>
      <c r="AE109" s="1179" t="s">
        <v>1868</v>
      </c>
      <c r="AF109" s="1179" t="s">
        <v>1869</v>
      </c>
      <c r="AG109" s="1180" t="s">
        <v>2024</v>
      </c>
      <c r="AH109" s="1191"/>
      <c r="AI109" s="1181" t="s">
        <v>1871</v>
      </c>
      <c r="AJ109" s="1191"/>
    </row>
    <row r="110" spans="1:36" s="1218" customFormat="1" ht="49.5" customHeight="1" x14ac:dyDescent="0.25">
      <c r="A110" s="1673"/>
      <c r="B110" s="1687"/>
      <c r="C110" s="1199" t="s">
        <v>1863</v>
      </c>
      <c r="D110" s="1200" t="s">
        <v>1530</v>
      </c>
      <c r="E110" s="1679"/>
      <c r="F110" s="1679"/>
      <c r="G110" s="1261">
        <v>3</v>
      </c>
      <c r="H110" s="1213"/>
      <c r="I110" s="1185" t="s">
        <v>1737</v>
      </c>
      <c r="J110" s="1252">
        <v>6.6</v>
      </c>
      <c r="K110" s="1241"/>
      <c r="L110" s="1215"/>
      <c r="M110" s="1253"/>
      <c r="N110" s="1191"/>
      <c r="O110" s="1191"/>
      <c r="P110" s="1191"/>
      <c r="Q110" s="1191" t="s">
        <v>1865</v>
      </c>
      <c r="R110" s="1173">
        <v>15000</v>
      </c>
      <c r="S110" s="1173">
        <f>J110*R110</f>
        <v>99000</v>
      </c>
      <c r="T110" s="1191"/>
      <c r="U110" s="1191"/>
      <c r="V110" s="1216" t="s">
        <v>1673</v>
      </c>
      <c r="W110" s="1178"/>
      <c r="X110" s="1167" t="s">
        <v>1867</v>
      </c>
      <c r="Y110" s="1177"/>
      <c r="Z110" s="1178"/>
      <c r="AA110" s="1178"/>
      <c r="AB110" s="1178"/>
      <c r="AC110" s="1178"/>
      <c r="AD110" s="1178"/>
      <c r="AE110" s="1179" t="s">
        <v>1868</v>
      </c>
      <c r="AF110" s="1179" t="s">
        <v>1869</v>
      </c>
      <c r="AG110" s="1180" t="s">
        <v>2024</v>
      </c>
      <c r="AH110" s="1178"/>
      <c r="AI110" s="1181" t="s">
        <v>1871</v>
      </c>
      <c r="AJ110" s="1191"/>
    </row>
    <row r="111" spans="1:36" s="1218" customFormat="1" ht="49.5" hidden="1" customHeight="1" x14ac:dyDescent="0.25">
      <c r="A111" s="1690"/>
      <c r="B111" s="1676"/>
      <c r="C111" s="1199" t="s">
        <v>1863</v>
      </c>
      <c r="D111" s="1200" t="s">
        <v>1530</v>
      </c>
      <c r="E111" s="1201">
        <v>3</v>
      </c>
      <c r="F111" s="1201" t="s">
        <v>1699</v>
      </c>
      <c r="G111" s="1212">
        <v>4</v>
      </c>
      <c r="H111" s="1213"/>
      <c r="I111" s="1219" t="s">
        <v>1877</v>
      </c>
      <c r="J111" s="1214">
        <v>9.1</v>
      </c>
      <c r="K111" s="1241"/>
      <c r="L111" s="1215"/>
      <c r="M111" s="1253"/>
      <c r="N111" s="1191"/>
      <c r="O111" s="1191"/>
      <c r="P111" s="1191"/>
      <c r="Q111" s="1191" t="s">
        <v>346</v>
      </c>
      <c r="R111" s="1191"/>
      <c r="S111" s="1191"/>
      <c r="T111" s="1191"/>
      <c r="U111" s="1191"/>
      <c r="V111" s="1216" t="s">
        <v>1673</v>
      </c>
      <c r="W111" s="1178"/>
      <c r="X111" s="1217" t="s">
        <v>1867</v>
      </c>
      <c r="Y111" s="1177"/>
      <c r="Z111" s="1178"/>
      <c r="AA111" s="1178"/>
      <c r="AB111" s="1178"/>
      <c r="AC111" s="1178"/>
      <c r="AD111" s="1178"/>
      <c r="AE111" s="1179" t="s">
        <v>1868</v>
      </c>
      <c r="AF111" s="1179" t="s">
        <v>1869</v>
      </c>
      <c r="AG111" s="1179" t="s">
        <v>1878</v>
      </c>
      <c r="AH111" s="1191"/>
      <c r="AI111" s="1181" t="s">
        <v>1871</v>
      </c>
      <c r="AJ111" s="1191"/>
    </row>
    <row r="112" spans="1:36" s="1218" customFormat="1" ht="49.5" hidden="1" customHeight="1" x14ac:dyDescent="0.25">
      <c r="A112" s="1690"/>
      <c r="B112" s="1676"/>
      <c r="C112" s="1199" t="s">
        <v>1863</v>
      </c>
      <c r="D112" s="1200" t="s">
        <v>1530</v>
      </c>
      <c r="E112" s="1201">
        <v>3</v>
      </c>
      <c r="F112" s="1201" t="s">
        <v>1699</v>
      </c>
      <c r="G112" s="1212">
        <v>5</v>
      </c>
      <c r="H112" s="1213"/>
      <c r="I112" s="1219" t="s">
        <v>1929</v>
      </c>
      <c r="J112" s="1214">
        <v>1</v>
      </c>
      <c r="K112" s="1241"/>
      <c r="L112" s="1215"/>
      <c r="M112" s="1204"/>
      <c r="N112" s="1191"/>
      <c r="O112" s="1191"/>
      <c r="P112" s="1191"/>
      <c r="Q112" s="1191" t="s">
        <v>346</v>
      </c>
      <c r="R112" s="1191"/>
      <c r="S112" s="1191"/>
      <c r="T112" s="1191"/>
      <c r="U112" s="1191"/>
      <c r="V112" s="1216" t="s">
        <v>1673</v>
      </c>
      <c r="W112" s="1178" t="s">
        <v>413</v>
      </c>
      <c r="X112" s="1217" t="s">
        <v>1867</v>
      </c>
      <c r="Y112" s="1177"/>
      <c r="Z112" s="1178"/>
      <c r="AA112" s="1178"/>
      <c r="AB112" s="1178"/>
      <c r="AC112" s="1178"/>
      <c r="AD112" s="1178"/>
      <c r="AE112" s="1179" t="s">
        <v>1868</v>
      </c>
      <c r="AF112" s="1179" t="s">
        <v>1869</v>
      </c>
      <c r="AG112" s="1179" t="s">
        <v>1878</v>
      </c>
      <c r="AH112" s="1178"/>
      <c r="AI112" s="1181" t="s">
        <v>1871</v>
      </c>
      <c r="AJ112" s="1191"/>
    </row>
    <row r="113" spans="1:36" s="1218" customFormat="1" ht="49.5" hidden="1" customHeight="1" x14ac:dyDescent="0.25">
      <c r="A113" s="1690"/>
      <c r="B113" s="1676"/>
      <c r="C113" s="1199" t="s">
        <v>1863</v>
      </c>
      <c r="D113" s="1200" t="s">
        <v>1530</v>
      </c>
      <c r="E113" s="1201">
        <v>3</v>
      </c>
      <c r="F113" s="1201" t="s">
        <v>1699</v>
      </c>
      <c r="G113" s="1212">
        <v>6</v>
      </c>
      <c r="H113" s="1213"/>
      <c r="I113" s="1219" t="s">
        <v>1929</v>
      </c>
      <c r="J113" s="1214">
        <v>1.2</v>
      </c>
      <c r="K113" s="1241"/>
      <c r="L113" s="1215"/>
      <c r="M113" s="1204"/>
      <c r="N113" s="1191"/>
      <c r="O113" s="1191"/>
      <c r="P113" s="1191"/>
      <c r="Q113" s="1191" t="s">
        <v>346</v>
      </c>
      <c r="R113" s="1191"/>
      <c r="S113" s="1191"/>
      <c r="T113" s="1191"/>
      <c r="U113" s="1191"/>
      <c r="V113" s="1216" t="s">
        <v>1673</v>
      </c>
      <c r="W113" s="1178" t="s">
        <v>413</v>
      </c>
      <c r="X113" s="1217" t="s">
        <v>1867</v>
      </c>
      <c r="Y113" s="1177"/>
      <c r="Z113" s="1178"/>
      <c r="AA113" s="1178"/>
      <c r="AB113" s="1178"/>
      <c r="AC113" s="1178"/>
      <c r="AD113" s="1178"/>
      <c r="AE113" s="1179" t="s">
        <v>1868</v>
      </c>
      <c r="AF113" s="1179" t="s">
        <v>1869</v>
      </c>
      <c r="AG113" s="1179" t="s">
        <v>1878</v>
      </c>
      <c r="AH113" s="1191"/>
      <c r="AI113" s="1181" t="s">
        <v>1871</v>
      </c>
      <c r="AJ113" s="1191"/>
    </row>
    <row r="114" spans="1:36" s="1218" customFormat="1" ht="49.5" hidden="1" customHeight="1" x14ac:dyDescent="0.25">
      <c r="A114" s="1690"/>
      <c r="B114" s="1676"/>
      <c r="C114" s="1199" t="s">
        <v>1863</v>
      </c>
      <c r="D114" s="1200" t="s">
        <v>1530</v>
      </c>
      <c r="E114" s="1201">
        <v>3</v>
      </c>
      <c r="F114" s="1201" t="s">
        <v>1699</v>
      </c>
      <c r="G114" s="1212">
        <v>7</v>
      </c>
      <c r="H114" s="1213"/>
      <c r="I114" s="1219" t="s">
        <v>1877</v>
      </c>
      <c r="J114" s="1214">
        <v>2.8</v>
      </c>
      <c r="K114" s="1241"/>
      <c r="L114" s="1215"/>
      <c r="M114" s="1204"/>
      <c r="N114" s="1191"/>
      <c r="O114" s="1191"/>
      <c r="P114" s="1191"/>
      <c r="Q114" s="1191" t="s">
        <v>346</v>
      </c>
      <c r="R114" s="1191"/>
      <c r="S114" s="1191"/>
      <c r="T114" s="1191"/>
      <c r="U114" s="1191"/>
      <c r="V114" s="1216" t="s">
        <v>1673</v>
      </c>
      <c r="W114" s="1178" t="s">
        <v>413</v>
      </c>
      <c r="X114" s="1217" t="s">
        <v>1867</v>
      </c>
      <c r="Y114" s="1177"/>
      <c r="Z114" s="1178"/>
      <c r="AA114" s="1178"/>
      <c r="AB114" s="1178"/>
      <c r="AC114" s="1178"/>
      <c r="AD114" s="1178"/>
      <c r="AE114" s="1179" t="s">
        <v>1868</v>
      </c>
      <c r="AF114" s="1179" t="s">
        <v>1869</v>
      </c>
      <c r="AG114" s="1179" t="s">
        <v>1878</v>
      </c>
      <c r="AH114" s="1178"/>
      <c r="AI114" s="1181" t="s">
        <v>1871</v>
      </c>
      <c r="AJ114" s="1191"/>
    </row>
    <row r="115" spans="1:36" s="1218" customFormat="1" ht="49.5" hidden="1" customHeight="1" x14ac:dyDescent="0.25">
      <c r="A115" s="1690"/>
      <c r="B115" s="1676"/>
      <c r="C115" s="1199" t="s">
        <v>1863</v>
      </c>
      <c r="D115" s="1200" t="s">
        <v>1530</v>
      </c>
      <c r="E115" s="1201">
        <v>3</v>
      </c>
      <c r="F115" s="1201" t="s">
        <v>1699</v>
      </c>
      <c r="G115" s="1212">
        <v>8</v>
      </c>
      <c r="H115" s="1213"/>
      <c r="I115" s="1219" t="s">
        <v>1930</v>
      </c>
      <c r="J115" s="1214">
        <v>1.5</v>
      </c>
      <c r="K115" s="1241"/>
      <c r="L115" s="1215"/>
      <c r="M115" s="1204"/>
      <c r="N115" s="1191"/>
      <c r="O115" s="1191"/>
      <c r="P115" s="1191"/>
      <c r="Q115" s="1191" t="s">
        <v>346</v>
      </c>
      <c r="R115" s="1191"/>
      <c r="S115" s="1191"/>
      <c r="T115" s="1191"/>
      <c r="U115" s="1191"/>
      <c r="V115" s="1216" t="s">
        <v>1673</v>
      </c>
      <c r="W115" s="1178" t="s">
        <v>413</v>
      </c>
      <c r="X115" s="1217" t="s">
        <v>1867</v>
      </c>
      <c r="Y115" s="1177"/>
      <c r="Z115" s="1178"/>
      <c r="AA115" s="1178"/>
      <c r="AB115" s="1178"/>
      <c r="AC115" s="1178"/>
      <c r="AD115" s="1178"/>
      <c r="AE115" s="1179" t="s">
        <v>1868</v>
      </c>
      <c r="AF115" s="1179" t="s">
        <v>1869</v>
      </c>
      <c r="AG115" s="1179" t="s">
        <v>1878</v>
      </c>
      <c r="AH115" s="1191"/>
      <c r="AI115" s="1181" t="s">
        <v>1871</v>
      </c>
      <c r="AJ115" s="1191"/>
    </row>
    <row r="116" spans="1:36" s="1218" customFormat="1" ht="49.5" hidden="1" customHeight="1" x14ac:dyDescent="0.25">
      <c r="A116" s="1690"/>
      <c r="B116" s="1676"/>
      <c r="C116" s="1199" t="s">
        <v>1863</v>
      </c>
      <c r="D116" s="1200" t="s">
        <v>1530</v>
      </c>
      <c r="E116" s="1201">
        <v>3</v>
      </c>
      <c r="F116" s="1201" t="s">
        <v>1699</v>
      </c>
      <c r="G116" s="1212">
        <v>26</v>
      </c>
      <c r="H116" s="1213"/>
      <c r="I116" s="1219" t="s">
        <v>1877</v>
      </c>
      <c r="J116" s="1214">
        <v>164.5</v>
      </c>
      <c r="K116" s="1241"/>
      <c r="L116" s="1215"/>
      <c r="M116" s="1204"/>
      <c r="N116" s="1191"/>
      <c r="O116" s="1191"/>
      <c r="P116" s="1191"/>
      <c r="Q116" s="1191" t="s">
        <v>346</v>
      </c>
      <c r="R116" s="1191"/>
      <c r="S116" s="1191"/>
      <c r="T116" s="1191"/>
      <c r="U116" s="1191"/>
      <c r="V116" s="1216" t="s">
        <v>1673</v>
      </c>
      <c r="W116" s="1178"/>
      <c r="X116" s="1217" t="s">
        <v>1867</v>
      </c>
      <c r="Y116" s="1177"/>
      <c r="Z116" s="1178"/>
      <c r="AA116" s="1178"/>
      <c r="AB116" s="1178"/>
      <c r="AC116" s="1178"/>
      <c r="AD116" s="1178"/>
      <c r="AE116" s="1179" t="s">
        <v>1868</v>
      </c>
      <c r="AF116" s="1179" t="s">
        <v>1869</v>
      </c>
      <c r="AG116" s="1179" t="s">
        <v>1878</v>
      </c>
      <c r="AH116" s="1178"/>
      <c r="AI116" s="1181" t="s">
        <v>1871</v>
      </c>
      <c r="AJ116" s="1191"/>
    </row>
    <row r="117" spans="1:36" s="1218" customFormat="1" ht="49.5" hidden="1" customHeight="1" x14ac:dyDescent="0.25">
      <c r="A117" s="1690"/>
      <c r="B117" s="1676"/>
      <c r="C117" s="1199" t="s">
        <v>1863</v>
      </c>
      <c r="D117" s="1200" t="s">
        <v>1530</v>
      </c>
      <c r="E117" s="1201">
        <v>3</v>
      </c>
      <c r="F117" s="1201" t="s">
        <v>1699</v>
      </c>
      <c r="G117" s="1212">
        <v>27</v>
      </c>
      <c r="H117" s="1213"/>
      <c r="I117" s="1219" t="s">
        <v>1931</v>
      </c>
      <c r="J117" s="1214">
        <v>262.89999999999998</v>
      </c>
      <c r="K117" s="1241"/>
      <c r="L117" s="1215"/>
      <c r="M117" s="1253"/>
      <c r="N117" s="1191"/>
      <c r="O117" s="1191"/>
      <c r="P117" s="1191"/>
      <c r="Q117" s="1191" t="s">
        <v>346</v>
      </c>
      <c r="R117" s="1191"/>
      <c r="S117" s="1191"/>
      <c r="T117" s="1191"/>
      <c r="U117" s="1191"/>
      <c r="V117" s="1216" t="s">
        <v>1673</v>
      </c>
      <c r="W117" s="1178"/>
      <c r="X117" s="1217" t="s">
        <v>1867</v>
      </c>
      <c r="Y117" s="1177"/>
      <c r="Z117" s="1178"/>
      <c r="AA117" s="1178"/>
      <c r="AB117" s="1178"/>
      <c r="AC117" s="1178"/>
      <c r="AD117" s="1178"/>
      <c r="AE117" s="1179" t="s">
        <v>1868</v>
      </c>
      <c r="AF117" s="1179" t="s">
        <v>1869</v>
      </c>
      <c r="AG117" s="1179" t="s">
        <v>1878</v>
      </c>
      <c r="AH117" s="1178"/>
      <c r="AI117" s="1181" t="s">
        <v>1871</v>
      </c>
      <c r="AJ117" s="1191"/>
    </row>
    <row r="118" spans="1:36" s="1218" customFormat="1" ht="49.5" hidden="1" customHeight="1" x14ac:dyDescent="0.25">
      <c r="A118" s="1690"/>
      <c r="B118" s="1676"/>
      <c r="C118" s="1199" t="s">
        <v>1863</v>
      </c>
      <c r="D118" s="1200" t="s">
        <v>1530</v>
      </c>
      <c r="E118" s="1201">
        <v>3</v>
      </c>
      <c r="F118" s="1201" t="s">
        <v>1699</v>
      </c>
      <c r="G118" s="1212">
        <v>28</v>
      </c>
      <c r="H118" s="1213"/>
      <c r="I118" s="1219" t="s">
        <v>1932</v>
      </c>
      <c r="J118" s="1214">
        <v>13.7</v>
      </c>
      <c r="K118" s="1241"/>
      <c r="L118" s="1215"/>
      <c r="M118" s="1253"/>
      <c r="N118" s="1191"/>
      <c r="O118" s="1191"/>
      <c r="P118" s="1191"/>
      <c r="Q118" s="1191" t="s">
        <v>1897</v>
      </c>
      <c r="R118" s="1191"/>
      <c r="S118" s="1191"/>
      <c r="T118" s="1191"/>
      <c r="U118" s="1191"/>
      <c r="V118" s="1216" t="s">
        <v>1673</v>
      </c>
      <c r="W118" s="1178" t="s">
        <v>413</v>
      </c>
      <c r="X118" s="1217" t="s">
        <v>1867</v>
      </c>
      <c r="Y118" s="1177"/>
      <c r="Z118" s="1178"/>
      <c r="AA118" s="1178"/>
      <c r="AB118" s="1178"/>
      <c r="AC118" s="1178"/>
      <c r="AD118" s="1178"/>
      <c r="AE118" s="1179" t="s">
        <v>1868</v>
      </c>
      <c r="AF118" s="1179" t="s">
        <v>1869</v>
      </c>
      <c r="AG118" s="1179" t="s">
        <v>1878</v>
      </c>
      <c r="AH118" s="1191"/>
      <c r="AI118" s="1181" t="s">
        <v>1871</v>
      </c>
      <c r="AJ118" s="1191"/>
    </row>
    <row r="119" spans="1:36" s="1230" customFormat="1" ht="49.5" hidden="1" customHeight="1" x14ac:dyDescent="0.25">
      <c r="A119" s="1690"/>
      <c r="B119" s="1676"/>
      <c r="C119" s="1220"/>
      <c r="D119" s="1221" t="s">
        <v>1933</v>
      </c>
      <c r="E119" s="1222"/>
      <c r="F119" s="1222"/>
      <c r="G119" s="1223"/>
      <c r="H119" s="1224"/>
      <c r="I119" s="1223"/>
      <c r="J119" s="1225">
        <f>SUM(J90:J118)</f>
        <v>3404.2000000000003</v>
      </c>
      <c r="K119" s="1225">
        <f>SUM(K90:K118)</f>
        <v>1959.7000000000003</v>
      </c>
      <c r="L119" s="1225">
        <f>SUM(L90:L118)</f>
        <v>1913.0500000000002</v>
      </c>
      <c r="M119" s="1226"/>
      <c r="N119" s="1227"/>
      <c r="O119" s="1227"/>
      <c r="P119" s="1227"/>
      <c r="Q119" s="1227"/>
      <c r="R119" s="1227"/>
      <c r="S119" s="1227"/>
      <c r="T119" s="1227"/>
      <c r="U119" s="1227"/>
      <c r="V119" s="1228"/>
      <c r="W119" s="1228"/>
      <c r="X119" s="1229"/>
      <c r="Y119" s="1227"/>
      <c r="Z119" s="1227"/>
      <c r="AA119" s="1227"/>
      <c r="AB119" s="1227"/>
      <c r="AC119" s="1227"/>
      <c r="AD119" s="1227"/>
      <c r="AE119" s="1227"/>
      <c r="AF119" s="1227"/>
      <c r="AG119" s="1227"/>
      <c r="AH119" s="1227"/>
      <c r="AI119" s="1227"/>
      <c r="AJ119" s="1227"/>
    </row>
    <row r="120" spans="1:36" s="1231" customFormat="1" ht="49.5" customHeight="1" x14ac:dyDescent="0.25">
      <c r="A120" s="1673"/>
      <c r="B120" s="1688"/>
      <c r="C120" s="1220"/>
      <c r="D120" s="1221"/>
      <c r="E120" s="1682" t="s">
        <v>1810</v>
      </c>
      <c r="F120" s="1683"/>
      <c r="G120" s="1683"/>
      <c r="H120" s="1684"/>
      <c r="I120" s="1683"/>
      <c r="J120" s="1683"/>
      <c r="K120" s="1684"/>
      <c r="L120" s="1684"/>
      <c r="M120" s="1684"/>
      <c r="N120" s="1684"/>
      <c r="O120" s="1684"/>
      <c r="P120" s="1684"/>
      <c r="Q120" s="1684"/>
      <c r="R120" s="1685"/>
      <c r="S120" s="1667">
        <f>S90+S91+S92+S93+S94+S95+S96+S97+S98+S99+S100+S101+S106+S107+S109+S110</f>
        <v>38840000</v>
      </c>
      <c r="T120" s="1668"/>
      <c r="U120" s="1668"/>
      <c r="V120" s="1668"/>
      <c r="W120" s="1668"/>
      <c r="X120" s="1669"/>
      <c r="Y120" s="1668"/>
      <c r="Z120" s="1668"/>
      <c r="AA120" s="1668"/>
      <c r="AB120" s="1668"/>
      <c r="AC120" s="1668"/>
      <c r="AD120" s="1668"/>
      <c r="AE120" s="1668"/>
      <c r="AF120" s="1668"/>
      <c r="AG120" s="1670"/>
      <c r="AH120" s="1228"/>
      <c r="AI120" s="1228"/>
      <c r="AJ120" s="1227"/>
    </row>
    <row r="121" spans="1:36" s="1239" customFormat="1" ht="70.5" customHeight="1" x14ac:dyDescent="0.2">
      <c r="A121" s="1673">
        <v>7</v>
      </c>
      <c r="B121" s="1689" t="s">
        <v>1862</v>
      </c>
      <c r="C121" s="1183" t="s">
        <v>1863</v>
      </c>
      <c r="D121" s="1184" t="s">
        <v>1530</v>
      </c>
      <c r="E121" s="1695">
        <v>1</v>
      </c>
      <c r="F121" s="1689" t="s">
        <v>1934</v>
      </c>
      <c r="G121" s="1185">
        <v>96</v>
      </c>
      <c r="H121" s="1186"/>
      <c r="I121" s="1194" t="s">
        <v>1935</v>
      </c>
      <c r="J121" s="1187">
        <v>145.6</v>
      </c>
      <c r="K121" s="1208">
        <v>145.6</v>
      </c>
      <c r="L121" s="1263">
        <v>145.6</v>
      </c>
      <c r="M121" s="1188" t="s">
        <v>1916</v>
      </c>
      <c r="N121" s="1238"/>
      <c r="O121" s="1238"/>
      <c r="P121" s="1238"/>
      <c r="Q121" s="1190" t="s">
        <v>1865</v>
      </c>
      <c r="R121" s="1173">
        <v>15000</v>
      </c>
      <c r="S121" s="1173">
        <f>J121*R121</f>
        <v>2184000</v>
      </c>
      <c r="T121" s="1238"/>
      <c r="U121" s="1238"/>
      <c r="V121" s="1174" t="s">
        <v>1673</v>
      </c>
      <c r="W121" s="1172" t="s">
        <v>1866</v>
      </c>
      <c r="X121" s="1198" t="s">
        <v>1867</v>
      </c>
      <c r="Y121" s="1177"/>
      <c r="Z121" s="1178"/>
      <c r="AA121" s="1178"/>
      <c r="AB121" s="1178"/>
      <c r="AC121" s="1178"/>
      <c r="AD121" s="1178"/>
      <c r="AE121" s="1179" t="s">
        <v>1868</v>
      </c>
      <c r="AF121" s="1179" t="s">
        <v>1869</v>
      </c>
      <c r="AG121" s="1180" t="s">
        <v>2024</v>
      </c>
      <c r="AH121" s="1178"/>
      <c r="AI121" s="1181" t="s">
        <v>1871</v>
      </c>
      <c r="AJ121" s="1238"/>
    </row>
    <row r="122" spans="1:36" s="1239" customFormat="1" ht="39.75" customHeight="1" x14ac:dyDescent="0.2">
      <c r="A122" s="1673"/>
      <c r="B122" s="1687"/>
      <c r="C122" s="1183" t="s">
        <v>1863</v>
      </c>
      <c r="D122" s="1192" t="s">
        <v>1530</v>
      </c>
      <c r="E122" s="1707"/>
      <c r="F122" s="1688"/>
      <c r="G122" s="1185">
        <v>108</v>
      </c>
      <c r="H122" s="1264">
        <v>1</v>
      </c>
      <c r="I122" s="1185" t="s">
        <v>1935</v>
      </c>
      <c r="J122" s="1187">
        <v>184.4</v>
      </c>
      <c r="K122" s="1188">
        <v>25</v>
      </c>
      <c r="L122" s="1188">
        <v>25</v>
      </c>
      <c r="M122" s="1188" t="s">
        <v>1905</v>
      </c>
      <c r="N122" s="1238"/>
      <c r="O122" s="1238"/>
      <c r="P122" s="1238"/>
      <c r="Q122" s="1190" t="s">
        <v>1865</v>
      </c>
      <c r="R122" s="1265">
        <v>15000</v>
      </c>
      <c r="S122" s="1265">
        <f>J122*R122</f>
        <v>2766000</v>
      </c>
      <c r="T122" s="1238"/>
      <c r="U122" s="1238"/>
      <c r="V122" s="1174" t="s">
        <v>1673</v>
      </c>
      <c r="W122" s="1190" t="s">
        <v>1866</v>
      </c>
      <c r="X122" s="1185" t="s">
        <v>1867</v>
      </c>
      <c r="Y122" s="1177"/>
      <c r="Z122" s="1178"/>
      <c r="AA122" s="1178"/>
      <c r="AB122" s="1178"/>
      <c r="AC122" s="1178"/>
      <c r="AD122" s="1178"/>
      <c r="AE122" s="1179" t="s">
        <v>1868</v>
      </c>
      <c r="AF122" s="1179" t="s">
        <v>1869</v>
      </c>
      <c r="AG122" s="1180" t="s">
        <v>2024</v>
      </c>
      <c r="AH122" s="1191"/>
      <c r="AI122" s="1181" t="s">
        <v>1871</v>
      </c>
      <c r="AJ122" s="1238"/>
    </row>
    <row r="123" spans="1:36" s="1239" customFormat="1" ht="56.25" hidden="1" customHeight="1" x14ac:dyDescent="0.2">
      <c r="A123" s="1690"/>
      <c r="B123" s="1676"/>
      <c r="C123" s="1183" t="s">
        <v>1863</v>
      </c>
      <c r="D123" s="1184" t="s">
        <v>1530</v>
      </c>
      <c r="E123" s="1168">
        <v>1</v>
      </c>
      <c r="F123" s="1266" t="s">
        <v>1934</v>
      </c>
      <c r="G123" s="1267">
        <v>108</v>
      </c>
      <c r="H123" s="1186"/>
      <c r="I123" s="1205" t="s">
        <v>1877</v>
      </c>
      <c r="J123" s="1268"/>
      <c r="K123" s="1188">
        <v>49.6</v>
      </c>
      <c r="L123" s="1188"/>
      <c r="M123" s="1204"/>
      <c r="N123" s="1238"/>
      <c r="O123" s="1238"/>
      <c r="P123" s="1238"/>
      <c r="Q123" s="1190" t="s">
        <v>346</v>
      </c>
      <c r="R123" s="1269"/>
      <c r="S123" s="1269"/>
      <c r="T123" s="1238"/>
      <c r="U123" s="1238"/>
      <c r="V123" s="1174" t="s">
        <v>1673</v>
      </c>
      <c r="W123" s="1190" t="s">
        <v>1866</v>
      </c>
      <c r="X123" s="1205" t="s">
        <v>1867</v>
      </c>
      <c r="Y123" s="1177"/>
      <c r="Z123" s="1178"/>
      <c r="AA123" s="1178"/>
      <c r="AB123" s="1178"/>
      <c r="AC123" s="1178"/>
      <c r="AD123" s="1178"/>
      <c r="AE123" s="1179" t="s">
        <v>1868</v>
      </c>
      <c r="AF123" s="1179" t="s">
        <v>1869</v>
      </c>
      <c r="AG123" s="1270" t="s">
        <v>1878</v>
      </c>
      <c r="AH123" s="1178"/>
      <c r="AI123" s="1181" t="s">
        <v>1871</v>
      </c>
      <c r="AJ123" s="1238"/>
    </row>
    <row r="124" spans="1:36" s="1244" customFormat="1" ht="56.25" hidden="1" customHeight="1" x14ac:dyDescent="0.2">
      <c r="A124" s="1690"/>
      <c r="B124" s="1676"/>
      <c r="C124" s="1199" t="s">
        <v>1863</v>
      </c>
      <c r="D124" s="1240" t="s">
        <v>1530</v>
      </c>
      <c r="E124" s="1201">
        <v>1</v>
      </c>
      <c r="F124" s="1199" t="s">
        <v>1934</v>
      </c>
      <c r="G124" s="1201">
        <v>95</v>
      </c>
      <c r="H124" s="1213"/>
      <c r="I124" s="1219" t="s">
        <v>1881</v>
      </c>
      <c r="J124" s="1245">
        <v>12.8</v>
      </c>
      <c r="K124" s="1245">
        <v>12.8</v>
      </c>
      <c r="L124" s="1245"/>
      <c r="M124" s="1204"/>
      <c r="N124" s="1243"/>
      <c r="O124" s="1243"/>
      <c r="P124" s="1243"/>
      <c r="Q124" s="1191" t="s">
        <v>346</v>
      </c>
      <c r="R124" s="1243"/>
      <c r="S124" s="1243"/>
      <c r="T124" s="1243"/>
      <c r="U124" s="1243"/>
      <c r="V124" s="1216" t="s">
        <v>1673</v>
      </c>
      <c r="W124" s="1178" t="s">
        <v>413</v>
      </c>
      <c r="X124" s="1219" t="s">
        <v>1867</v>
      </c>
      <c r="Y124" s="1177"/>
      <c r="Z124" s="1178"/>
      <c r="AA124" s="1178"/>
      <c r="AB124" s="1178"/>
      <c r="AC124" s="1178"/>
      <c r="AD124" s="1178"/>
      <c r="AE124" s="1179" t="s">
        <v>1868</v>
      </c>
      <c r="AF124" s="1179" t="s">
        <v>1869</v>
      </c>
      <c r="AG124" s="1179" t="s">
        <v>1878</v>
      </c>
      <c r="AH124" s="1191"/>
      <c r="AI124" s="1181" t="s">
        <v>1871</v>
      </c>
      <c r="AJ124" s="1243"/>
    </row>
    <row r="125" spans="1:36" s="1244" customFormat="1" ht="56.25" hidden="1" customHeight="1" x14ac:dyDescent="0.2">
      <c r="A125" s="1690"/>
      <c r="B125" s="1676"/>
      <c r="C125" s="1199" t="s">
        <v>1863</v>
      </c>
      <c r="D125" s="1240" t="s">
        <v>1530</v>
      </c>
      <c r="E125" s="1201">
        <v>1</v>
      </c>
      <c r="F125" s="1199" t="s">
        <v>1934</v>
      </c>
      <c r="G125" s="1201">
        <v>103</v>
      </c>
      <c r="H125" s="1213"/>
      <c r="I125" s="1219" t="s">
        <v>1936</v>
      </c>
      <c r="J125" s="1245">
        <v>3.3</v>
      </c>
      <c r="K125" s="1245">
        <v>3.3</v>
      </c>
      <c r="L125" s="1245"/>
      <c r="M125" s="1204"/>
      <c r="N125" s="1243"/>
      <c r="O125" s="1243"/>
      <c r="P125" s="1243"/>
      <c r="Q125" s="1191" t="s">
        <v>1897</v>
      </c>
      <c r="R125" s="1243"/>
      <c r="S125" s="1243"/>
      <c r="T125" s="1243"/>
      <c r="U125" s="1243"/>
      <c r="V125" s="1216" t="s">
        <v>1673</v>
      </c>
      <c r="W125" s="1178" t="s">
        <v>413</v>
      </c>
      <c r="X125" s="1219" t="s">
        <v>1867</v>
      </c>
      <c r="Y125" s="1177"/>
      <c r="Z125" s="1178"/>
      <c r="AA125" s="1178"/>
      <c r="AB125" s="1178"/>
      <c r="AC125" s="1178"/>
      <c r="AD125" s="1178"/>
      <c r="AE125" s="1179" t="s">
        <v>1868</v>
      </c>
      <c r="AF125" s="1179" t="s">
        <v>1869</v>
      </c>
      <c r="AG125" s="1179" t="s">
        <v>1878</v>
      </c>
      <c r="AH125" s="1178"/>
      <c r="AI125" s="1181" t="s">
        <v>1871</v>
      </c>
      <c r="AJ125" s="1243"/>
    </row>
    <row r="126" spans="1:36" s="1244" customFormat="1" ht="56.25" hidden="1" customHeight="1" x14ac:dyDescent="0.2">
      <c r="A126" s="1690"/>
      <c r="B126" s="1676"/>
      <c r="C126" s="1199" t="s">
        <v>1863</v>
      </c>
      <c r="D126" s="1240" t="s">
        <v>1530</v>
      </c>
      <c r="E126" s="1201">
        <v>1</v>
      </c>
      <c r="F126" s="1199" t="s">
        <v>1934</v>
      </c>
      <c r="G126" s="1201">
        <v>109</v>
      </c>
      <c r="H126" s="1213"/>
      <c r="I126" s="1219" t="s">
        <v>1936</v>
      </c>
      <c r="J126" s="1245">
        <v>3.8</v>
      </c>
      <c r="K126" s="1245">
        <v>3.8</v>
      </c>
      <c r="L126" s="1245"/>
      <c r="M126" s="1204"/>
      <c r="N126" s="1243"/>
      <c r="O126" s="1243"/>
      <c r="P126" s="1243"/>
      <c r="Q126" s="1191" t="s">
        <v>1897</v>
      </c>
      <c r="R126" s="1243"/>
      <c r="S126" s="1243"/>
      <c r="T126" s="1243"/>
      <c r="U126" s="1243"/>
      <c r="V126" s="1216" t="s">
        <v>1673</v>
      </c>
      <c r="W126" s="1178" t="s">
        <v>413</v>
      </c>
      <c r="X126" s="1219" t="s">
        <v>1867</v>
      </c>
      <c r="Y126" s="1177"/>
      <c r="Z126" s="1178"/>
      <c r="AA126" s="1178"/>
      <c r="AB126" s="1178"/>
      <c r="AC126" s="1178"/>
      <c r="AD126" s="1178"/>
      <c r="AE126" s="1179" t="s">
        <v>1868</v>
      </c>
      <c r="AF126" s="1179" t="s">
        <v>1869</v>
      </c>
      <c r="AG126" s="1179" t="s">
        <v>1878</v>
      </c>
      <c r="AH126" s="1191"/>
      <c r="AI126" s="1181" t="s">
        <v>1871</v>
      </c>
      <c r="AJ126" s="1243"/>
    </row>
    <row r="127" spans="1:36" s="1230" customFormat="1" ht="49.5" hidden="1" customHeight="1" x14ac:dyDescent="0.25">
      <c r="A127" s="1690"/>
      <c r="B127" s="1676"/>
      <c r="C127" s="1220"/>
      <c r="D127" s="1221" t="s">
        <v>1937</v>
      </c>
      <c r="E127" s="1222"/>
      <c r="F127" s="1222"/>
      <c r="G127" s="1223"/>
      <c r="H127" s="1224"/>
      <c r="I127" s="1223"/>
      <c r="J127" s="1225">
        <f>SUM(J121:J126)</f>
        <v>349.90000000000003</v>
      </c>
      <c r="K127" s="1225">
        <f>SUM(K121:K123)</f>
        <v>220.2</v>
      </c>
      <c r="L127" s="1225">
        <f>SUM(L121:L123)</f>
        <v>170.6</v>
      </c>
      <c r="M127" s="1226"/>
      <c r="N127" s="1227"/>
      <c r="O127" s="1227"/>
      <c r="P127" s="1227"/>
      <c r="Q127" s="1227"/>
      <c r="R127" s="1227"/>
      <c r="S127" s="1227"/>
      <c r="T127" s="1227"/>
      <c r="U127" s="1227"/>
      <c r="V127" s="1228"/>
      <c r="W127" s="1228"/>
      <c r="X127" s="1229"/>
      <c r="Y127" s="1227"/>
      <c r="Z127" s="1227"/>
      <c r="AA127" s="1227"/>
      <c r="AB127" s="1227"/>
      <c r="AC127" s="1227"/>
      <c r="AD127" s="1227"/>
      <c r="AE127" s="1227"/>
      <c r="AF127" s="1227"/>
      <c r="AG127" s="1227"/>
      <c r="AH127" s="1227"/>
      <c r="AI127" s="1227"/>
      <c r="AJ127" s="1227"/>
    </row>
    <row r="128" spans="1:36" s="1231" customFormat="1" ht="49.5" customHeight="1" x14ac:dyDescent="0.25">
      <c r="A128" s="1673"/>
      <c r="B128" s="1688"/>
      <c r="C128" s="1220"/>
      <c r="D128" s="1221"/>
      <c r="E128" s="1682" t="s">
        <v>1810</v>
      </c>
      <c r="F128" s="1683"/>
      <c r="G128" s="1683"/>
      <c r="H128" s="1684"/>
      <c r="I128" s="1683"/>
      <c r="J128" s="1683"/>
      <c r="K128" s="1684"/>
      <c r="L128" s="1684"/>
      <c r="M128" s="1684"/>
      <c r="N128" s="1684"/>
      <c r="O128" s="1684"/>
      <c r="P128" s="1684"/>
      <c r="Q128" s="1684"/>
      <c r="R128" s="1685"/>
      <c r="S128" s="1667">
        <f>S121+S122</f>
        <v>4950000</v>
      </c>
      <c r="T128" s="1668"/>
      <c r="U128" s="1668"/>
      <c r="V128" s="1668"/>
      <c r="W128" s="1668"/>
      <c r="X128" s="1669"/>
      <c r="Y128" s="1668"/>
      <c r="Z128" s="1668"/>
      <c r="AA128" s="1668"/>
      <c r="AB128" s="1668"/>
      <c r="AC128" s="1668"/>
      <c r="AD128" s="1668"/>
      <c r="AE128" s="1668"/>
      <c r="AF128" s="1668"/>
      <c r="AG128" s="1670"/>
      <c r="AH128" s="1228"/>
      <c r="AI128" s="1228"/>
      <c r="AJ128" s="1227"/>
    </row>
    <row r="129" spans="1:36" s="1239" customFormat="1" ht="56.25" x14ac:dyDescent="0.2">
      <c r="A129" s="1673">
        <v>8</v>
      </c>
      <c r="B129" s="1689" t="s">
        <v>1862</v>
      </c>
      <c r="C129" s="1183" t="s">
        <v>1863</v>
      </c>
      <c r="D129" s="1192" t="s">
        <v>1530</v>
      </c>
      <c r="E129" s="1677">
        <v>2</v>
      </c>
      <c r="F129" s="1689" t="s">
        <v>1934</v>
      </c>
      <c r="G129" s="1185">
        <v>93</v>
      </c>
      <c r="H129" s="1186"/>
      <c r="I129" s="1185" t="s">
        <v>1935</v>
      </c>
      <c r="J129" s="1271">
        <v>26</v>
      </c>
      <c r="K129" s="1188">
        <v>26</v>
      </c>
      <c r="L129" s="1188">
        <v>26</v>
      </c>
      <c r="M129" s="1188" t="s">
        <v>1916</v>
      </c>
      <c r="N129" s="1238"/>
      <c r="O129" s="1238"/>
      <c r="P129" s="1238"/>
      <c r="Q129" s="1190" t="s">
        <v>1865</v>
      </c>
      <c r="R129" s="1265">
        <v>15000</v>
      </c>
      <c r="S129" s="1265">
        <f>J129*R129</f>
        <v>390000</v>
      </c>
      <c r="T129" s="1238"/>
      <c r="U129" s="1238"/>
      <c r="V129" s="1174" t="s">
        <v>1673</v>
      </c>
      <c r="W129" s="1190" t="s">
        <v>1866</v>
      </c>
      <c r="X129" s="1185" t="s">
        <v>1867</v>
      </c>
      <c r="Y129" s="1177"/>
      <c r="Z129" s="1178"/>
      <c r="AA129" s="1178"/>
      <c r="AB129" s="1178"/>
      <c r="AC129" s="1178"/>
      <c r="AD129" s="1178"/>
      <c r="AE129" s="1179" t="s">
        <v>1868</v>
      </c>
      <c r="AF129" s="1179" t="s">
        <v>1869</v>
      </c>
      <c r="AG129" s="1272" t="s">
        <v>2024</v>
      </c>
      <c r="AH129" s="1178"/>
      <c r="AI129" s="1181" t="s">
        <v>1871</v>
      </c>
      <c r="AJ129" s="1238"/>
    </row>
    <row r="130" spans="1:36" s="1239" customFormat="1" ht="56.25" x14ac:dyDescent="0.2">
      <c r="A130" s="1673"/>
      <c r="B130" s="1687"/>
      <c r="C130" s="1183" t="s">
        <v>1863</v>
      </c>
      <c r="D130" s="1184" t="s">
        <v>1530</v>
      </c>
      <c r="E130" s="1678"/>
      <c r="F130" s="1687"/>
      <c r="G130" s="1273">
        <v>107</v>
      </c>
      <c r="H130" s="1264">
        <v>1</v>
      </c>
      <c r="I130" s="1273" t="s">
        <v>1935</v>
      </c>
      <c r="J130" s="1274">
        <v>186.6</v>
      </c>
      <c r="K130" s="1188">
        <v>25</v>
      </c>
      <c r="L130" s="1188"/>
      <c r="M130" s="1248" t="s">
        <v>28</v>
      </c>
      <c r="N130" s="1238"/>
      <c r="O130" s="1238"/>
      <c r="P130" s="1238"/>
      <c r="Q130" s="1190" t="s">
        <v>1865</v>
      </c>
      <c r="R130" s="1173">
        <v>15000</v>
      </c>
      <c r="S130" s="1275">
        <f>J130*R130</f>
        <v>2799000</v>
      </c>
      <c r="T130" s="1238"/>
      <c r="U130" s="1238"/>
      <c r="V130" s="1174" t="s">
        <v>1673</v>
      </c>
      <c r="W130" s="1190" t="s">
        <v>1866</v>
      </c>
      <c r="X130" s="1273" t="s">
        <v>1867</v>
      </c>
      <c r="Y130" s="1177"/>
      <c r="Z130" s="1178"/>
      <c r="AA130" s="1178"/>
      <c r="AB130" s="1178"/>
      <c r="AC130" s="1178"/>
      <c r="AD130" s="1178"/>
      <c r="AE130" s="1179" t="s">
        <v>1868</v>
      </c>
      <c r="AF130" s="1179" t="s">
        <v>1869</v>
      </c>
      <c r="AG130" s="1272" t="s">
        <v>2024</v>
      </c>
      <c r="AH130" s="1191"/>
      <c r="AI130" s="1181" t="s">
        <v>1871</v>
      </c>
      <c r="AJ130" s="1238"/>
    </row>
    <row r="131" spans="1:36" s="1239" customFormat="1" ht="56.25" hidden="1" customHeight="1" x14ac:dyDescent="0.2">
      <c r="A131" s="1690"/>
      <c r="B131" s="1676"/>
      <c r="C131" s="1183" t="s">
        <v>1863</v>
      </c>
      <c r="D131" s="1192" t="s">
        <v>1530</v>
      </c>
      <c r="E131" s="1706"/>
      <c r="F131" s="1676"/>
      <c r="G131" s="1276">
        <v>107</v>
      </c>
      <c r="H131" s="1186">
        <v>8</v>
      </c>
      <c r="I131" s="1211" t="s">
        <v>1877</v>
      </c>
      <c r="J131" s="1170"/>
      <c r="K131" s="1247">
        <v>52</v>
      </c>
      <c r="L131" s="1188"/>
      <c r="M131" s="1248"/>
      <c r="N131" s="1238"/>
      <c r="O131" s="1238"/>
      <c r="P131" s="1238"/>
      <c r="Q131" s="1190" t="s">
        <v>346</v>
      </c>
      <c r="R131" s="1238"/>
      <c r="S131" s="1238"/>
      <c r="T131" s="1238"/>
      <c r="U131" s="1238"/>
      <c r="V131" s="1174" t="s">
        <v>1673</v>
      </c>
      <c r="W131" s="1190" t="s">
        <v>1866</v>
      </c>
      <c r="X131" s="1211" t="s">
        <v>1867</v>
      </c>
      <c r="Y131" s="1177"/>
      <c r="Z131" s="1178"/>
      <c r="AA131" s="1178"/>
      <c r="AB131" s="1178"/>
      <c r="AC131" s="1178"/>
      <c r="AD131" s="1178"/>
      <c r="AE131" s="1179" t="s">
        <v>1868</v>
      </c>
      <c r="AF131" s="1179" t="s">
        <v>1869</v>
      </c>
      <c r="AG131" s="1179" t="s">
        <v>1878</v>
      </c>
      <c r="AH131" s="1178"/>
      <c r="AI131" s="1181" t="s">
        <v>1871</v>
      </c>
      <c r="AJ131" s="1238"/>
    </row>
    <row r="132" spans="1:36" s="1244" customFormat="1" ht="56.25" hidden="1" customHeight="1" x14ac:dyDescent="0.2">
      <c r="A132" s="1690"/>
      <c r="B132" s="1676"/>
      <c r="C132" s="1199" t="s">
        <v>1863</v>
      </c>
      <c r="D132" s="1240" t="s">
        <v>1530</v>
      </c>
      <c r="E132" s="1706"/>
      <c r="F132" s="1676"/>
      <c r="G132" s="1201">
        <v>91</v>
      </c>
      <c r="H132" s="1213"/>
      <c r="I132" s="1219" t="s">
        <v>1881</v>
      </c>
      <c r="J132" s="1277">
        <v>13.1</v>
      </c>
      <c r="K132" s="1277">
        <v>13.1</v>
      </c>
      <c r="L132" s="1245"/>
      <c r="M132" s="1259"/>
      <c r="N132" s="1243"/>
      <c r="O132" s="1243"/>
      <c r="P132" s="1243"/>
      <c r="Q132" s="1191" t="s">
        <v>346</v>
      </c>
      <c r="R132" s="1243"/>
      <c r="S132" s="1243"/>
      <c r="T132" s="1243"/>
      <c r="U132" s="1243"/>
      <c r="V132" s="1216" t="s">
        <v>1673</v>
      </c>
      <c r="W132" s="1178" t="s">
        <v>413</v>
      </c>
      <c r="X132" s="1219" t="s">
        <v>1867</v>
      </c>
      <c r="Y132" s="1177"/>
      <c r="Z132" s="1178"/>
      <c r="AA132" s="1178"/>
      <c r="AB132" s="1178"/>
      <c r="AC132" s="1178"/>
      <c r="AD132" s="1178"/>
      <c r="AE132" s="1179" t="s">
        <v>1868</v>
      </c>
      <c r="AF132" s="1179" t="s">
        <v>1869</v>
      </c>
      <c r="AG132" s="1179" t="s">
        <v>1878</v>
      </c>
      <c r="AH132" s="1191"/>
      <c r="AI132" s="1181" t="s">
        <v>1871</v>
      </c>
      <c r="AJ132" s="1243"/>
    </row>
    <row r="133" spans="1:36" s="1244" customFormat="1" ht="56.25" x14ac:dyDescent="0.2">
      <c r="A133" s="1673"/>
      <c r="B133" s="1687"/>
      <c r="C133" s="1199" t="s">
        <v>1863</v>
      </c>
      <c r="D133" s="1200" t="s">
        <v>1530</v>
      </c>
      <c r="E133" s="1679"/>
      <c r="F133" s="1688"/>
      <c r="G133" s="1185">
        <v>92</v>
      </c>
      <c r="H133" s="1213"/>
      <c r="I133" s="1185" t="s">
        <v>1938</v>
      </c>
      <c r="J133" s="1271">
        <v>6.7</v>
      </c>
      <c r="K133" s="1241"/>
      <c r="L133" s="1245"/>
      <c r="M133" s="1259"/>
      <c r="N133" s="1243"/>
      <c r="O133" s="1243"/>
      <c r="P133" s="1243"/>
      <c r="Q133" s="1191"/>
      <c r="R133" s="1173">
        <v>15000</v>
      </c>
      <c r="S133" s="1265">
        <f>J133*R133</f>
        <v>100500</v>
      </c>
      <c r="T133" s="1243"/>
      <c r="U133" s="1243"/>
      <c r="V133" s="1216" t="s">
        <v>1673</v>
      </c>
      <c r="W133" s="1178"/>
      <c r="X133" s="1185" t="s">
        <v>1867</v>
      </c>
      <c r="Y133" s="1177"/>
      <c r="Z133" s="1178"/>
      <c r="AA133" s="1178"/>
      <c r="AB133" s="1178"/>
      <c r="AC133" s="1178"/>
      <c r="AD133" s="1178"/>
      <c r="AE133" s="1179" t="s">
        <v>1868</v>
      </c>
      <c r="AF133" s="1179" t="s">
        <v>1869</v>
      </c>
      <c r="AG133" s="1272" t="s">
        <v>2024</v>
      </c>
      <c r="AH133" s="1178"/>
      <c r="AI133" s="1181" t="s">
        <v>1871</v>
      </c>
      <c r="AJ133" s="1243"/>
    </row>
    <row r="134" spans="1:36" s="1244" customFormat="1" ht="56.25" hidden="1" customHeight="1" x14ac:dyDescent="0.2">
      <c r="A134" s="1690"/>
      <c r="B134" s="1676"/>
      <c r="C134" s="1199" t="s">
        <v>1863</v>
      </c>
      <c r="D134" s="1240" t="s">
        <v>1530</v>
      </c>
      <c r="E134" s="1201">
        <v>2</v>
      </c>
      <c r="F134" s="1199" t="s">
        <v>1934</v>
      </c>
      <c r="G134" s="1201">
        <v>94</v>
      </c>
      <c r="H134" s="1213"/>
      <c r="I134" s="1219" t="s">
        <v>1936</v>
      </c>
      <c r="J134" s="1277">
        <v>2.2999999999999998</v>
      </c>
      <c r="K134" s="1277">
        <v>2.2999999999999998</v>
      </c>
      <c r="L134" s="1245"/>
      <c r="M134" s="1259"/>
      <c r="N134" s="1243"/>
      <c r="O134" s="1243"/>
      <c r="P134" s="1243"/>
      <c r="Q134" s="1191" t="s">
        <v>1897</v>
      </c>
      <c r="R134" s="1243"/>
      <c r="S134" s="1243"/>
      <c r="T134" s="1243"/>
      <c r="U134" s="1243"/>
      <c r="V134" s="1216" t="s">
        <v>1673</v>
      </c>
      <c r="W134" s="1178" t="s">
        <v>413</v>
      </c>
      <c r="X134" s="1219" t="s">
        <v>1867</v>
      </c>
      <c r="Y134" s="1177"/>
      <c r="Z134" s="1178"/>
      <c r="AA134" s="1178"/>
      <c r="AB134" s="1178"/>
      <c r="AC134" s="1178"/>
      <c r="AD134" s="1178"/>
      <c r="AE134" s="1179" t="s">
        <v>1868</v>
      </c>
      <c r="AF134" s="1179" t="s">
        <v>1869</v>
      </c>
      <c r="AG134" s="1179" t="s">
        <v>1878</v>
      </c>
      <c r="AH134" s="1191"/>
      <c r="AI134" s="1181" t="s">
        <v>1871</v>
      </c>
      <c r="AJ134" s="1243"/>
    </row>
    <row r="135" spans="1:36" s="1244" customFormat="1" ht="56.25" hidden="1" customHeight="1" x14ac:dyDescent="0.2">
      <c r="A135" s="1690"/>
      <c r="B135" s="1676"/>
      <c r="C135" s="1199" t="s">
        <v>1863</v>
      </c>
      <c r="D135" s="1200" t="s">
        <v>1530</v>
      </c>
      <c r="E135" s="1201">
        <v>2</v>
      </c>
      <c r="F135" s="1199" t="s">
        <v>1934</v>
      </c>
      <c r="G135" s="1201">
        <v>104</v>
      </c>
      <c r="H135" s="1213"/>
      <c r="I135" s="1219" t="s">
        <v>1936</v>
      </c>
      <c r="J135" s="1277">
        <v>3.4</v>
      </c>
      <c r="K135" s="1277">
        <v>3.4</v>
      </c>
      <c r="L135" s="1245"/>
      <c r="M135" s="1259"/>
      <c r="N135" s="1243"/>
      <c r="O135" s="1243"/>
      <c r="P135" s="1243"/>
      <c r="Q135" s="1191" t="s">
        <v>1897</v>
      </c>
      <c r="R135" s="1243"/>
      <c r="S135" s="1243"/>
      <c r="T135" s="1243"/>
      <c r="U135" s="1243"/>
      <c r="V135" s="1216" t="s">
        <v>1673</v>
      </c>
      <c r="W135" s="1178" t="s">
        <v>413</v>
      </c>
      <c r="X135" s="1219" t="s">
        <v>1867</v>
      </c>
      <c r="Y135" s="1177"/>
      <c r="Z135" s="1178"/>
      <c r="AA135" s="1178"/>
      <c r="AB135" s="1178"/>
      <c r="AC135" s="1178"/>
      <c r="AD135" s="1178"/>
      <c r="AE135" s="1179" t="s">
        <v>1868</v>
      </c>
      <c r="AF135" s="1179" t="s">
        <v>1869</v>
      </c>
      <c r="AG135" s="1179" t="s">
        <v>1878</v>
      </c>
      <c r="AH135" s="1178"/>
      <c r="AI135" s="1181" t="s">
        <v>1871</v>
      </c>
      <c r="AJ135" s="1243"/>
    </row>
    <row r="136" spans="1:36" s="1244" customFormat="1" ht="56.25" hidden="1" customHeight="1" x14ac:dyDescent="0.2">
      <c r="A136" s="1690"/>
      <c r="B136" s="1676"/>
      <c r="C136" s="1199" t="s">
        <v>1863</v>
      </c>
      <c r="D136" s="1240" t="s">
        <v>1530</v>
      </c>
      <c r="E136" s="1201">
        <v>2</v>
      </c>
      <c r="F136" s="1199" t="s">
        <v>1934</v>
      </c>
      <c r="G136" s="1201">
        <v>110</v>
      </c>
      <c r="H136" s="1213"/>
      <c r="I136" s="1219" t="s">
        <v>1936</v>
      </c>
      <c r="J136" s="1277">
        <v>3.7</v>
      </c>
      <c r="K136" s="1277">
        <v>3.7</v>
      </c>
      <c r="L136" s="1245"/>
      <c r="M136" s="1259"/>
      <c r="N136" s="1243"/>
      <c r="O136" s="1243"/>
      <c r="P136" s="1243"/>
      <c r="Q136" s="1191" t="s">
        <v>1897</v>
      </c>
      <c r="R136" s="1243"/>
      <c r="S136" s="1243"/>
      <c r="T136" s="1243"/>
      <c r="U136" s="1243"/>
      <c r="V136" s="1216" t="s">
        <v>1673</v>
      </c>
      <c r="W136" s="1178" t="s">
        <v>413</v>
      </c>
      <c r="X136" s="1219" t="s">
        <v>1867</v>
      </c>
      <c r="Y136" s="1177"/>
      <c r="Z136" s="1178"/>
      <c r="AA136" s="1178"/>
      <c r="AB136" s="1178"/>
      <c r="AC136" s="1178"/>
      <c r="AD136" s="1178"/>
      <c r="AE136" s="1179" t="s">
        <v>1868</v>
      </c>
      <c r="AF136" s="1179" t="s">
        <v>1869</v>
      </c>
      <c r="AG136" s="1179" t="s">
        <v>1878</v>
      </c>
      <c r="AH136" s="1191"/>
      <c r="AI136" s="1181" t="s">
        <v>1871</v>
      </c>
      <c r="AJ136" s="1243"/>
    </row>
    <row r="137" spans="1:36" s="1230" customFormat="1" ht="49.5" hidden="1" customHeight="1" x14ac:dyDescent="0.25">
      <c r="A137" s="1690"/>
      <c r="B137" s="1676"/>
      <c r="C137" s="1220"/>
      <c r="D137" s="1221" t="s">
        <v>1939</v>
      </c>
      <c r="E137" s="1222"/>
      <c r="F137" s="1222"/>
      <c r="G137" s="1223"/>
      <c r="H137" s="1224"/>
      <c r="I137" s="1223"/>
      <c r="J137" s="1278">
        <f>SUM(J129:J136)</f>
        <v>241.79999999999998</v>
      </c>
      <c r="K137" s="1278">
        <f>SUM(K129:K136)</f>
        <v>125.5</v>
      </c>
      <c r="L137" s="1225">
        <f>SUM(L129:L136)</f>
        <v>26</v>
      </c>
      <c r="M137" s="1226"/>
      <c r="N137" s="1227"/>
      <c r="O137" s="1227"/>
      <c r="P137" s="1227"/>
      <c r="Q137" s="1227"/>
      <c r="R137" s="1227"/>
      <c r="S137" s="1227"/>
      <c r="T137" s="1227"/>
      <c r="U137" s="1227"/>
      <c r="V137" s="1228"/>
      <c r="W137" s="1228"/>
      <c r="X137" s="1229"/>
      <c r="Y137" s="1227"/>
      <c r="Z137" s="1227"/>
      <c r="AA137" s="1227"/>
      <c r="AB137" s="1227"/>
      <c r="AC137" s="1227"/>
      <c r="AD137" s="1227"/>
      <c r="AE137" s="1227"/>
      <c r="AF137" s="1227"/>
      <c r="AG137" s="1227"/>
      <c r="AH137" s="1227"/>
      <c r="AI137" s="1227"/>
      <c r="AJ137" s="1227"/>
    </row>
    <row r="138" spans="1:36" s="1231" customFormat="1" ht="49.5" customHeight="1" x14ac:dyDescent="0.25">
      <c r="A138" s="1673"/>
      <c r="B138" s="1688"/>
      <c r="C138" s="1220"/>
      <c r="D138" s="1279"/>
      <c r="E138" s="1708" t="s">
        <v>1810</v>
      </c>
      <c r="F138" s="1708"/>
      <c r="G138" s="1708"/>
      <c r="H138" s="1709"/>
      <c r="I138" s="1708"/>
      <c r="J138" s="1708"/>
      <c r="K138" s="1709"/>
      <c r="L138" s="1709"/>
      <c r="M138" s="1709"/>
      <c r="N138" s="1709"/>
      <c r="O138" s="1709"/>
      <c r="P138" s="1709"/>
      <c r="Q138" s="1709"/>
      <c r="R138" s="1708"/>
      <c r="S138" s="1669">
        <f>S129+S130+S133</f>
        <v>3289500</v>
      </c>
      <c r="T138" s="1668"/>
      <c r="U138" s="1668"/>
      <c r="V138" s="1668"/>
      <c r="W138" s="1668"/>
      <c r="X138" s="1669"/>
      <c r="Y138" s="1668"/>
      <c r="Z138" s="1668"/>
      <c r="AA138" s="1668"/>
      <c r="AB138" s="1668"/>
      <c r="AC138" s="1668"/>
      <c r="AD138" s="1668"/>
      <c r="AE138" s="1668"/>
      <c r="AF138" s="1668"/>
      <c r="AG138" s="1670"/>
      <c r="AH138" s="1228"/>
      <c r="AI138" s="1228"/>
      <c r="AJ138" s="1227"/>
    </row>
    <row r="139" spans="1:36" s="1280" customFormat="1" ht="56.25" x14ac:dyDescent="0.2">
      <c r="A139" s="1734">
        <v>9</v>
      </c>
      <c r="B139" s="1689" t="s">
        <v>1862</v>
      </c>
      <c r="C139" s="1183" t="s">
        <v>1863</v>
      </c>
      <c r="D139" s="1184" t="s">
        <v>1530</v>
      </c>
      <c r="E139" s="1678">
        <v>3</v>
      </c>
      <c r="F139" s="1687" t="s">
        <v>1934</v>
      </c>
      <c r="G139" s="1167">
        <v>106</v>
      </c>
      <c r="H139" s="1264">
        <v>1</v>
      </c>
      <c r="I139" s="1167" t="s">
        <v>1935</v>
      </c>
      <c r="J139" s="1274">
        <v>187.8</v>
      </c>
      <c r="K139" s="1247">
        <v>17.8</v>
      </c>
      <c r="L139" s="1188">
        <v>17.8</v>
      </c>
      <c r="M139" s="1188" t="s">
        <v>1923</v>
      </c>
      <c r="N139" s="1238"/>
      <c r="O139" s="1238"/>
      <c r="P139" s="1238"/>
      <c r="Q139" s="1190" t="s">
        <v>1865</v>
      </c>
      <c r="R139" s="1173">
        <v>15000</v>
      </c>
      <c r="S139" s="1265">
        <f>J139*R139</f>
        <v>2817000</v>
      </c>
      <c r="T139" s="1238"/>
      <c r="U139" s="1238"/>
      <c r="V139" s="1174" t="s">
        <v>1673</v>
      </c>
      <c r="W139" s="1190" t="s">
        <v>1866</v>
      </c>
      <c r="X139" s="1185" t="s">
        <v>1867</v>
      </c>
      <c r="Y139" s="1177"/>
      <c r="Z139" s="1178"/>
      <c r="AA139" s="1178"/>
      <c r="AB139" s="1178"/>
      <c r="AC139" s="1178"/>
      <c r="AD139" s="1178"/>
      <c r="AE139" s="1179" t="s">
        <v>1868</v>
      </c>
      <c r="AF139" s="1179" t="s">
        <v>1869</v>
      </c>
      <c r="AG139" s="1180" t="s">
        <v>2024</v>
      </c>
      <c r="AH139" s="1178"/>
      <c r="AI139" s="1181" t="s">
        <v>1871</v>
      </c>
      <c r="AJ139" s="1238"/>
    </row>
    <row r="140" spans="1:36" s="1239" customFormat="1" ht="56.25" hidden="1" customHeight="1" x14ac:dyDescent="0.2">
      <c r="A140" s="1735"/>
      <c r="B140" s="1676"/>
      <c r="C140" s="1183" t="s">
        <v>1863</v>
      </c>
      <c r="D140" s="1192" t="s">
        <v>1530</v>
      </c>
      <c r="E140" s="1706"/>
      <c r="F140" s="1676"/>
      <c r="G140" s="1201">
        <v>106</v>
      </c>
      <c r="H140" s="1186">
        <v>8</v>
      </c>
      <c r="I140" s="1211" t="s">
        <v>1877</v>
      </c>
      <c r="J140" s="1170"/>
      <c r="K140" s="1247">
        <v>51</v>
      </c>
      <c r="L140" s="1188"/>
      <c r="M140" s="1248"/>
      <c r="N140" s="1238"/>
      <c r="O140" s="1238"/>
      <c r="P140" s="1238"/>
      <c r="Q140" s="1190" t="s">
        <v>346</v>
      </c>
      <c r="R140" s="1238"/>
      <c r="S140" s="1238"/>
      <c r="T140" s="1238"/>
      <c r="U140" s="1238"/>
      <c r="V140" s="1174" t="s">
        <v>1673</v>
      </c>
      <c r="W140" s="1190" t="s">
        <v>1866</v>
      </c>
      <c r="X140" s="1219" t="s">
        <v>1867</v>
      </c>
      <c r="Y140" s="1177"/>
      <c r="Z140" s="1178"/>
      <c r="AA140" s="1178"/>
      <c r="AB140" s="1178"/>
      <c r="AC140" s="1178"/>
      <c r="AD140" s="1178"/>
      <c r="AE140" s="1179" t="s">
        <v>1868</v>
      </c>
      <c r="AF140" s="1179" t="s">
        <v>1869</v>
      </c>
      <c r="AG140" s="1179" t="s">
        <v>1878</v>
      </c>
      <c r="AH140" s="1191"/>
      <c r="AI140" s="1181" t="s">
        <v>1871</v>
      </c>
      <c r="AJ140" s="1238"/>
    </row>
    <row r="141" spans="1:36" s="1239" customFormat="1" ht="56.25" x14ac:dyDescent="0.2">
      <c r="A141" s="1736"/>
      <c r="B141" s="1687"/>
      <c r="C141" s="1183" t="s">
        <v>1863</v>
      </c>
      <c r="D141" s="1184" t="s">
        <v>1530</v>
      </c>
      <c r="E141" s="1678"/>
      <c r="F141" s="1687"/>
      <c r="G141" s="1251" t="s">
        <v>1719</v>
      </c>
      <c r="H141" s="1186"/>
      <c r="I141" s="1251" t="s">
        <v>1769</v>
      </c>
      <c r="J141" s="1738">
        <v>44</v>
      </c>
      <c r="K141" s="1247">
        <v>10.199999999999999</v>
      </c>
      <c r="L141" s="1188">
        <v>10.199999999999999</v>
      </c>
      <c r="M141" s="1248" t="s">
        <v>1940</v>
      </c>
      <c r="N141" s="1238"/>
      <c r="O141" s="1238"/>
      <c r="P141" s="1238"/>
      <c r="Q141" s="1190" t="s">
        <v>1865</v>
      </c>
      <c r="R141" s="1281">
        <v>30000</v>
      </c>
      <c r="S141" s="1282">
        <f>J141*R141</f>
        <v>1320000</v>
      </c>
      <c r="T141" s="1238"/>
      <c r="U141" s="1238"/>
      <c r="V141" s="1174" t="s">
        <v>1673</v>
      </c>
      <c r="W141" s="1190" t="s">
        <v>1866</v>
      </c>
      <c r="X141" s="1251" t="s">
        <v>1867</v>
      </c>
      <c r="Y141" s="1177"/>
      <c r="Z141" s="1178"/>
      <c r="AA141" s="1178"/>
      <c r="AB141" s="1178"/>
      <c r="AC141" s="1178"/>
      <c r="AD141" s="1178"/>
      <c r="AE141" s="1179" t="s">
        <v>1868</v>
      </c>
      <c r="AF141" s="1179" t="s">
        <v>1869</v>
      </c>
      <c r="AG141" s="1180" t="s">
        <v>2024</v>
      </c>
      <c r="AH141" s="1178"/>
      <c r="AI141" s="1181" t="s">
        <v>1871</v>
      </c>
      <c r="AJ141" s="1238"/>
    </row>
    <row r="142" spans="1:36" s="1244" customFormat="1" ht="56.25" hidden="1" customHeight="1" x14ac:dyDescent="0.2">
      <c r="A142" s="1735"/>
      <c r="B142" s="1676"/>
      <c r="C142" s="1199" t="s">
        <v>1863</v>
      </c>
      <c r="D142" s="1200" t="s">
        <v>1530</v>
      </c>
      <c r="E142" s="1706"/>
      <c r="F142" s="1676"/>
      <c r="G142" s="1201">
        <v>78</v>
      </c>
      <c r="H142" s="1201"/>
      <c r="I142" s="1219" t="s">
        <v>1877</v>
      </c>
      <c r="J142" s="1739"/>
      <c r="K142" s="1283">
        <f>J141-K141</f>
        <v>33.799999999999997</v>
      </c>
      <c r="L142" s="1245"/>
      <c r="M142" s="1259"/>
      <c r="N142" s="1243"/>
      <c r="O142" s="1243"/>
      <c r="P142" s="1243"/>
      <c r="Q142" s="1191" t="s">
        <v>346</v>
      </c>
      <c r="R142" s="1243"/>
      <c r="S142" s="1243"/>
      <c r="T142" s="1243"/>
      <c r="U142" s="1243"/>
      <c r="V142" s="1216" t="s">
        <v>1673</v>
      </c>
      <c r="W142" s="1191" t="s">
        <v>413</v>
      </c>
      <c r="X142" s="1219" t="s">
        <v>1867</v>
      </c>
      <c r="Y142" s="1177"/>
      <c r="Z142" s="1178"/>
      <c r="AA142" s="1178"/>
      <c r="AB142" s="1178"/>
      <c r="AC142" s="1178"/>
      <c r="AD142" s="1178"/>
      <c r="AE142" s="1179" t="s">
        <v>1868</v>
      </c>
      <c r="AF142" s="1179" t="s">
        <v>1869</v>
      </c>
      <c r="AG142" s="1179" t="s">
        <v>1878</v>
      </c>
      <c r="AH142" s="1191"/>
      <c r="AI142" s="1181" t="s">
        <v>1871</v>
      </c>
      <c r="AJ142" s="1243"/>
    </row>
    <row r="143" spans="1:36" s="1239" customFormat="1" ht="56.25" x14ac:dyDescent="0.2">
      <c r="A143" s="1736"/>
      <c r="B143" s="1687"/>
      <c r="C143" s="1183" t="s">
        <v>1863</v>
      </c>
      <c r="D143" s="1192" t="s">
        <v>1530</v>
      </c>
      <c r="E143" s="1678"/>
      <c r="F143" s="1687"/>
      <c r="G143" s="1251">
        <v>82</v>
      </c>
      <c r="H143" s="1186"/>
      <c r="I143" s="1251" t="s">
        <v>1769</v>
      </c>
      <c r="J143" s="1232">
        <v>31.9</v>
      </c>
      <c r="K143" s="1245">
        <v>31.9</v>
      </c>
      <c r="L143" s="1245">
        <v>31.9</v>
      </c>
      <c r="M143" s="1248" t="s">
        <v>1890</v>
      </c>
      <c r="N143" s="1238"/>
      <c r="O143" s="1238"/>
      <c r="P143" s="1238"/>
      <c r="Q143" s="1190" t="s">
        <v>1865</v>
      </c>
      <c r="R143" s="1281">
        <v>30000</v>
      </c>
      <c r="S143" s="1282">
        <f>J143*R143</f>
        <v>957000</v>
      </c>
      <c r="T143" s="1238"/>
      <c r="U143" s="1238"/>
      <c r="V143" s="1174" t="s">
        <v>1673</v>
      </c>
      <c r="W143" s="1190" t="s">
        <v>1866</v>
      </c>
      <c r="X143" s="1251" t="s">
        <v>1867</v>
      </c>
      <c r="Y143" s="1177"/>
      <c r="Z143" s="1178"/>
      <c r="AA143" s="1178"/>
      <c r="AB143" s="1178"/>
      <c r="AC143" s="1178"/>
      <c r="AD143" s="1178"/>
      <c r="AE143" s="1179" t="s">
        <v>1868</v>
      </c>
      <c r="AF143" s="1179" t="s">
        <v>1869</v>
      </c>
      <c r="AG143" s="1180" t="s">
        <v>2024</v>
      </c>
      <c r="AH143" s="1178"/>
      <c r="AI143" s="1181" t="s">
        <v>1871</v>
      </c>
      <c r="AJ143" s="1238"/>
    </row>
    <row r="144" spans="1:36" s="1239" customFormat="1" ht="56.25" x14ac:dyDescent="0.2">
      <c r="A144" s="1736"/>
      <c r="B144" s="1687"/>
      <c r="C144" s="1183" t="s">
        <v>1863</v>
      </c>
      <c r="D144" s="1184" t="s">
        <v>1530</v>
      </c>
      <c r="E144" s="1678"/>
      <c r="F144" s="1687"/>
      <c r="G144" s="1251">
        <v>83</v>
      </c>
      <c r="H144" s="1186"/>
      <c r="I144" s="1251" t="s">
        <v>1769</v>
      </c>
      <c r="J144" s="1232">
        <v>20.2</v>
      </c>
      <c r="K144" s="1245">
        <v>20.2</v>
      </c>
      <c r="L144" s="1245">
        <v>20.2</v>
      </c>
      <c r="M144" s="1248" t="s">
        <v>1890</v>
      </c>
      <c r="N144" s="1238"/>
      <c r="O144" s="1238"/>
      <c r="P144" s="1238"/>
      <c r="Q144" s="1190" t="s">
        <v>1865</v>
      </c>
      <c r="R144" s="1281">
        <v>30000</v>
      </c>
      <c r="S144" s="1282">
        <f>J144*R144</f>
        <v>606000</v>
      </c>
      <c r="T144" s="1238"/>
      <c r="U144" s="1238"/>
      <c r="V144" s="1174" t="s">
        <v>1673</v>
      </c>
      <c r="W144" s="1190" t="s">
        <v>1866</v>
      </c>
      <c r="X144" s="1251" t="s">
        <v>1867</v>
      </c>
      <c r="Y144" s="1177"/>
      <c r="Z144" s="1178"/>
      <c r="AA144" s="1178"/>
      <c r="AB144" s="1178"/>
      <c r="AC144" s="1178"/>
      <c r="AD144" s="1178"/>
      <c r="AE144" s="1179" t="s">
        <v>1868</v>
      </c>
      <c r="AF144" s="1179" t="s">
        <v>1869</v>
      </c>
      <c r="AG144" s="1180" t="s">
        <v>2024</v>
      </c>
      <c r="AH144" s="1191"/>
      <c r="AI144" s="1181" t="s">
        <v>1871</v>
      </c>
      <c r="AJ144" s="1238"/>
    </row>
    <row r="145" spans="1:36" s="1239" customFormat="1" ht="56.25" x14ac:dyDescent="0.2">
      <c r="A145" s="1736"/>
      <c r="B145" s="1687"/>
      <c r="C145" s="1183" t="s">
        <v>1863</v>
      </c>
      <c r="D145" s="1192" t="s">
        <v>1530</v>
      </c>
      <c r="E145" s="1678"/>
      <c r="F145" s="1687"/>
      <c r="G145" s="1251">
        <v>86</v>
      </c>
      <c r="H145" s="1186"/>
      <c r="I145" s="1251" t="s">
        <v>1769</v>
      </c>
      <c r="J145" s="1232">
        <v>19.3</v>
      </c>
      <c r="K145" s="1188">
        <v>19.3</v>
      </c>
      <c r="L145" s="1248">
        <v>19.3</v>
      </c>
      <c r="M145" s="1248" t="s">
        <v>1890</v>
      </c>
      <c r="N145" s="1238"/>
      <c r="O145" s="1238"/>
      <c r="P145" s="1238"/>
      <c r="Q145" s="1190" t="s">
        <v>1865</v>
      </c>
      <c r="R145" s="1281">
        <v>30000</v>
      </c>
      <c r="S145" s="1282">
        <f>J145*R145</f>
        <v>579000</v>
      </c>
      <c r="T145" s="1238"/>
      <c r="U145" s="1238"/>
      <c r="V145" s="1174" t="s">
        <v>1673</v>
      </c>
      <c r="W145" s="1190" t="s">
        <v>1866</v>
      </c>
      <c r="X145" s="1251" t="s">
        <v>1867</v>
      </c>
      <c r="Y145" s="1177"/>
      <c r="Z145" s="1178"/>
      <c r="AA145" s="1178"/>
      <c r="AB145" s="1178"/>
      <c r="AC145" s="1178"/>
      <c r="AD145" s="1178"/>
      <c r="AE145" s="1179" t="s">
        <v>1868</v>
      </c>
      <c r="AF145" s="1179" t="s">
        <v>1869</v>
      </c>
      <c r="AG145" s="1180" t="s">
        <v>2024</v>
      </c>
      <c r="AH145" s="1178"/>
      <c r="AI145" s="1181" t="s">
        <v>1871</v>
      </c>
      <c r="AJ145" s="1238"/>
    </row>
    <row r="146" spans="1:36" s="1239" customFormat="1" ht="44.25" hidden="1" customHeight="1" x14ac:dyDescent="0.2">
      <c r="A146" s="1735"/>
      <c r="B146" s="1676"/>
      <c r="C146" s="1183" t="s">
        <v>1863</v>
      </c>
      <c r="D146" s="1184" t="s">
        <v>1530</v>
      </c>
      <c r="E146" s="1706"/>
      <c r="F146" s="1676"/>
      <c r="G146" s="1186">
        <v>88</v>
      </c>
      <c r="H146" s="1186"/>
      <c r="I146" s="1211" t="s">
        <v>1941</v>
      </c>
      <c r="J146" s="1188">
        <v>8.1999999999999993</v>
      </c>
      <c r="K146" s="1188">
        <v>8.1999999999999993</v>
      </c>
      <c r="L146" s="1248">
        <v>8.1999999999999993</v>
      </c>
      <c r="M146" s="1248" t="s">
        <v>1890</v>
      </c>
      <c r="N146" s="1238"/>
      <c r="O146" s="1238"/>
      <c r="P146" s="1238"/>
      <c r="Q146" s="1190" t="s">
        <v>346</v>
      </c>
      <c r="R146" s="1238"/>
      <c r="S146" s="1238"/>
      <c r="T146" s="1238"/>
      <c r="U146" s="1238"/>
      <c r="V146" s="1174" t="s">
        <v>1673</v>
      </c>
      <c r="W146" s="1190" t="s">
        <v>1866</v>
      </c>
      <c r="X146" s="1219" t="s">
        <v>1867</v>
      </c>
      <c r="Y146" s="1177"/>
      <c r="Z146" s="1178"/>
      <c r="AA146" s="1178"/>
      <c r="AB146" s="1178"/>
      <c r="AC146" s="1178"/>
      <c r="AD146" s="1178"/>
      <c r="AE146" s="1179" t="s">
        <v>1868</v>
      </c>
      <c r="AF146" s="1179" t="s">
        <v>1869</v>
      </c>
      <c r="AG146" s="1179" t="s">
        <v>1878</v>
      </c>
      <c r="AH146" s="1191"/>
      <c r="AI146" s="1181" t="s">
        <v>1871</v>
      </c>
      <c r="AJ146" s="1238"/>
    </row>
    <row r="147" spans="1:36" s="1285" customFormat="1" ht="56.25" x14ac:dyDescent="0.2">
      <c r="A147" s="1736"/>
      <c r="B147" s="1687"/>
      <c r="C147" s="1183" t="s">
        <v>1863</v>
      </c>
      <c r="D147" s="1192" t="s">
        <v>1530</v>
      </c>
      <c r="E147" s="1678"/>
      <c r="F147" s="1687"/>
      <c r="G147" s="1251">
        <v>89</v>
      </c>
      <c r="H147" s="1186"/>
      <c r="I147" s="1251" t="s">
        <v>1769</v>
      </c>
      <c r="J147" s="1232">
        <v>25.9</v>
      </c>
      <c r="K147" s="1188">
        <v>25.9</v>
      </c>
      <c r="L147" s="1248">
        <v>25.9</v>
      </c>
      <c r="M147" s="1248" t="s">
        <v>1890</v>
      </c>
      <c r="N147" s="1284"/>
      <c r="O147" s="1284"/>
      <c r="P147" s="1284"/>
      <c r="Q147" s="1190" t="s">
        <v>1865</v>
      </c>
      <c r="R147" s="1281">
        <v>30000</v>
      </c>
      <c r="S147" s="1282">
        <f t="shared" ref="S147:S152" si="6">J147*R147</f>
        <v>777000</v>
      </c>
      <c r="T147" s="1284"/>
      <c r="U147" s="1284"/>
      <c r="V147" s="1174" t="s">
        <v>1673</v>
      </c>
      <c r="W147" s="1190" t="s">
        <v>1866</v>
      </c>
      <c r="X147" s="1251" t="s">
        <v>1867</v>
      </c>
      <c r="Y147" s="1177"/>
      <c r="Z147" s="1178"/>
      <c r="AA147" s="1178"/>
      <c r="AB147" s="1178"/>
      <c r="AC147" s="1178"/>
      <c r="AD147" s="1178"/>
      <c r="AE147" s="1179" t="s">
        <v>1868</v>
      </c>
      <c r="AF147" s="1179" t="s">
        <v>1869</v>
      </c>
      <c r="AG147" s="1180" t="s">
        <v>2024</v>
      </c>
      <c r="AH147" s="1178"/>
      <c r="AI147" s="1181" t="s">
        <v>1871</v>
      </c>
      <c r="AJ147" s="1284"/>
    </row>
    <row r="148" spans="1:36" s="1285" customFormat="1" ht="56.25" x14ac:dyDescent="0.2">
      <c r="A148" s="1736"/>
      <c r="B148" s="1687"/>
      <c r="C148" s="1183" t="s">
        <v>1863</v>
      </c>
      <c r="D148" s="1184" t="s">
        <v>1530</v>
      </c>
      <c r="E148" s="1678"/>
      <c r="F148" s="1687"/>
      <c r="G148" s="1251">
        <v>81</v>
      </c>
      <c r="H148" s="1186"/>
      <c r="I148" s="1251" t="s">
        <v>1769</v>
      </c>
      <c r="J148" s="1232">
        <v>12.3</v>
      </c>
      <c r="K148" s="1188">
        <v>12.3</v>
      </c>
      <c r="L148" s="1188">
        <v>12.3</v>
      </c>
      <c r="M148" s="1248" t="s">
        <v>1942</v>
      </c>
      <c r="N148" s="1284"/>
      <c r="O148" s="1284"/>
      <c r="P148" s="1284"/>
      <c r="Q148" s="1190" t="s">
        <v>1865</v>
      </c>
      <c r="R148" s="1281">
        <v>30000</v>
      </c>
      <c r="S148" s="1282">
        <f t="shared" si="6"/>
        <v>369000</v>
      </c>
      <c r="T148" s="1284"/>
      <c r="U148" s="1284"/>
      <c r="V148" s="1174" t="s">
        <v>1673</v>
      </c>
      <c r="W148" s="1190" t="s">
        <v>1866</v>
      </c>
      <c r="X148" s="1251" t="s">
        <v>1867</v>
      </c>
      <c r="Y148" s="1177"/>
      <c r="Z148" s="1178"/>
      <c r="AA148" s="1178"/>
      <c r="AB148" s="1178"/>
      <c r="AC148" s="1178"/>
      <c r="AD148" s="1178"/>
      <c r="AE148" s="1179" t="s">
        <v>1868</v>
      </c>
      <c r="AF148" s="1179" t="s">
        <v>1869</v>
      </c>
      <c r="AG148" s="1180" t="s">
        <v>2024</v>
      </c>
      <c r="AH148" s="1191"/>
      <c r="AI148" s="1181" t="s">
        <v>1871</v>
      </c>
      <c r="AJ148" s="1284"/>
    </row>
    <row r="149" spans="1:36" s="1286" customFormat="1" ht="56.25" x14ac:dyDescent="0.2">
      <c r="A149" s="1736"/>
      <c r="B149" s="1687"/>
      <c r="C149" s="1183" t="s">
        <v>1863</v>
      </c>
      <c r="D149" s="1192" t="s">
        <v>1530</v>
      </c>
      <c r="E149" s="1678"/>
      <c r="F149" s="1687"/>
      <c r="G149" s="1185">
        <v>80</v>
      </c>
      <c r="H149" s="1186"/>
      <c r="I149" s="1185" t="s">
        <v>1935</v>
      </c>
      <c r="J149" s="1187">
        <v>9.8000000000000007</v>
      </c>
      <c r="K149" s="1188">
        <v>9.8000000000000007</v>
      </c>
      <c r="L149" s="1188"/>
      <c r="M149" s="1248" t="s">
        <v>1943</v>
      </c>
      <c r="N149" s="1284"/>
      <c r="O149" s="1284"/>
      <c r="P149" s="1284"/>
      <c r="Q149" s="1190" t="s">
        <v>1865</v>
      </c>
      <c r="R149" s="1173">
        <v>15000</v>
      </c>
      <c r="S149" s="1265">
        <f t="shared" si="6"/>
        <v>147000</v>
      </c>
      <c r="T149" s="1284"/>
      <c r="U149" s="1284"/>
      <c r="V149" s="1174" t="s">
        <v>1673</v>
      </c>
      <c r="W149" s="1190" t="s">
        <v>1866</v>
      </c>
      <c r="X149" s="1185" t="s">
        <v>1867</v>
      </c>
      <c r="Y149" s="1177"/>
      <c r="Z149" s="1178"/>
      <c r="AA149" s="1178"/>
      <c r="AB149" s="1178"/>
      <c r="AC149" s="1178"/>
      <c r="AD149" s="1178"/>
      <c r="AE149" s="1179" t="s">
        <v>1868</v>
      </c>
      <c r="AF149" s="1179" t="s">
        <v>1869</v>
      </c>
      <c r="AG149" s="1180" t="s">
        <v>2024</v>
      </c>
      <c r="AH149" s="1178"/>
      <c r="AI149" s="1181" t="s">
        <v>1871</v>
      </c>
      <c r="AJ149" s="1284"/>
    </row>
    <row r="150" spans="1:36" s="1286" customFormat="1" ht="56.25" x14ac:dyDescent="0.2">
      <c r="A150" s="1736"/>
      <c r="B150" s="1687"/>
      <c r="C150" s="1183" t="s">
        <v>1863</v>
      </c>
      <c r="D150" s="1192" t="s">
        <v>1530</v>
      </c>
      <c r="E150" s="1678"/>
      <c r="F150" s="1687"/>
      <c r="G150" s="1185">
        <v>79</v>
      </c>
      <c r="H150" s="1186"/>
      <c r="I150" s="1185" t="s">
        <v>1944</v>
      </c>
      <c r="J150" s="1187">
        <v>13.1</v>
      </c>
      <c r="K150" s="1188">
        <v>13.1</v>
      </c>
      <c r="L150" s="1188"/>
      <c r="M150" s="1248" t="s">
        <v>1944</v>
      </c>
      <c r="N150" s="1284"/>
      <c r="O150" s="1284"/>
      <c r="P150" s="1284"/>
      <c r="Q150" s="1190" t="s">
        <v>1897</v>
      </c>
      <c r="R150" s="1173">
        <v>15000</v>
      </c>
      <c r="S150" s="1265">
        <f t="shared" si="6"/>
        <v>196500</v>
      </c>
      <c r="T150" s="1284"/>
      <c r="U150" s="1284"/>
      <c r="V150" s="1174" t="s">
        <v>1673</v>
      </c>
      <c r="W150" s="1190" t="s">
        <v>1866</v>
      </c>
      <c r="X150" s="1185" t="s">
        <v>1867</v>
      </c>
      <c r="Y150" s="1177"/>
      <c r="Z150" s="1178"/>
      <c r="AA150" s="1178"/>
      <c r="AB150" s="1178"/>
      <c r="AC150" s="1178"/>
      <c r="AD150" s="1178"/>
      <c r="AE150" s="1179" t="s">
        <v>1868</v>
      </c>
      <c r="AF150" s="1179" t="s">
        <v>1869</v>
      </c>
      <c r="AG150" s="1180" t="s">
        <v>2024</v>
      </c>
      <c r="AH150" s="1191"/>
      <c r="AI150" s="1181" t="s">
        <v>1871</v>
      </c>
      <c r="AJ150" s="1284"/>
    </row>
    <row r="151" spans="1:36" s="1285" customFormat="1" ht="56.25" x14ac:dyDescent="0.2">
      <c r="A151" s="1736"/>
      <c r="B151" s="1687"/>
      <c r="C151" s="1183" t="s">
        <v>1863</v>
      </c>
      <c r="D151" s="1192" t="s">
        <v>1530</v>
      </c>
      <c r="E151" s="1678"/>
      <c r="F151" s="1687"/>
      <c r="G151" s="1251">
        <v>85</v>
      </c>
      <c r="H151" s="1186"/>
      <c r="I151" s="1251" t="s">
        <v>1769</v>
      </c>
      <c r="J151" s="1232">
        <v>18.899999999999999</v>
      </c>
      <c r="K151" s="1188">
        <v>18.899999999999999</v>
      </c>
      <c r="L151" s="1188">
        <v>18.899999999999999</v>
      </c>
      <c r="M151" s="1248" t="s">
        <v>1864</v>
      </c>
      <c r="N151" s="1284"/>
      <c r="O151" s="1284"/>
      <c r="P151" s="1284"/>
      <c r="Q151" s="1190" t="s">
        <v>1865</v>
      </c>
      <c r="R151" s="1281">
        <v>30000</v>
      </c>
      <c r="S151" s="1282">
        <f t="shared" si="6"/>
        <v>567000</v>
      </c>
      <c r="T151" s="1284"/>
      <c r="U151" s="1284"/>
      <c r="V151" s="1174" t="s">
        <v>1673</v>
      </c>
      <c r="W151" s="1190" t="s">
        <v>1866</v>
      </c>
      <c r="X151" s="1251" t="s">
        <v>1867</v>
      </c>
      <c r="Y151" s="1177"/>
      <c r="Z151" s="1178"/>
      <c r="AA151" s="1178"/>
      <c r="AB151" s="1178"/>
      <c r="AC151" s="1178"/>
      <c r="AD151" s="1178"/>
      <c r="AE151" s="1179" t="s">
        <v>1868</v>
      </c>
      <c r="AF151" s="1179" t="s">
        <v>1869</v>
      </c>
      <c r="AG151" s="1180" t="s">
        <v>2024</v>
      </c>
      <c r="AH151" s="1178"/>
      <c r="AI151" s="1181" t="s">
        <v>1871</v>
      </c>
      <c r="AJ151" s="1284"/>
    </row>
    <row r="152" spans="1:36" s="1285" customFormat="1" ht="56.25" x14ac:dyDescent="0.2">
      <c r="A152" s="1736"/>
      <c r="B152" s="1687"/>
      <c r="C152" s="1183" t="s">
        <v>1863</v>
      </c>
      <c r="D152" s="1192" t="s">
        <v>1530</v>
      </c>
      <c r="E152" s="1679"/>
      <c r="F152" s="1688"/>
      <c r="G152" s="1251">
        <v>84</v>
      </c>
      <c r="H152" s="1186"/>
      <c r="I152" s="1251" t="s">
        <v>1769</v>
      </c>
      <c r="J152" s="1232">
        <v>12.6</v>
      </c>
      <c r="K152" s="1188">
        <v>12.6</v>
      </c>
      <c r="L152" s="1188">
        <v>12.6</v>
      </c>
      <c r="M152" s="1248" t="s">
        <v>1864</v>
      </c>
      <c r="N152" s="1284"/>
      <c r="O152" s="1284"/>
      <c r="P152" s="1284"/>
      <c r="Q152" s="1190" t="s">
        <v>1865</v>
      </c>
      <c r="R152" s="1281">
        <v>30000</v>
      </c>
      <c r="S152" s="1282">
        <f t="shared" si="6"/>
        <v>378000</v>
      </c>
      <c r="T152" s="1284"/>
      <c r="U152" s="1284"/>
      <c r="V152" s="1174" t="s">
        <v>1673</v>
      </c>
      <c r="W152" s="1190" t="s">
        <v>1866</v>
      </c>
      <c r="X152" s="1251" t="s">
        <v>1867</v>
      </c>
      <c r="Y152" s="1177"/>
      <c r="Z152" s="1178"/>
      <c r="AA152" s="1178"/>
      <c r="AB152" s="1178"/>
      <c r="AC152" s="1178"/>
      <c r="AD152" s="1178"/>
      <c r="AE152" s="1179" t="s">
        <v>1868</v>
      </c>
      <c r="AF152" s="1179" t="s">
        <v>1869</v>
      </c>
      <c r="AG152" s="1180" t="s">
        <v>2024</v>
      </c>
      <c r="AH152" s="1191"/>
      <c r="AI152" s="1181" t="s">
        <v>1871</v>
      </c>
      <c r="AJ152" s="1284"/>
    </row>
    <row r="153" spans="1:36" s="1285" customFormat="1" ht="56.25" hidden="1" customHeight="1" x14ac:dyDescent="0.2">
      <c r="A153" s="1735"/>
      <c r="B153" s="1676"/>
      <c r="C153" s="1183" t="s">
        <v>1863</v>
      </c>
      <c r="D153" s="1192" t="s">
        <v>1530</v>
      </c>
      <c r="E153" s="1186">
        <v>3</v>
      </c>
      <c r="F153" s="1199" t="s">
        <v>1934</v>
      </c>
      <c r="G153" s="1186"/>
      <c r="H153" s="1186"/>
      <c r="I153" s="1246" t="s">
        <v>1880</v>
      </c>
      <c r="J153" s="1188"/>
      <c r="K153" s="1188"/>
      <c r="L153" s="1188">
        <v>30</v>
      </c>
      <c r="M153" s="1236" t="s">
        <v>1942</v>
      </c>
      <c r="N153" s="1284"/>
      <c r="O153" s="1284"/>
      <c r="P153" s="1284"/>
      <c r="Q153" s="1190" t="s">
        <v>1880</v>
      </c>
      <c r="R153" s="1284"/>
      <c r="S153" s="1284"/>
      <c r="T153" s="1284"/>
      <c r="U153" s="1284"/>
      <c r="V153" s="1174" t="s">
        <v>1673</v>
      </c>
      <c r="W153" s="1190" t="s">
        <v>1866</v>
      </c>
      <c r="X153" s="1219" t="s">
        <v>1867</v>
      </c>
      <c r="Y153" s="1177"/>
      <c r="Z153" s="1178"/>
      <c r="AA153" s="1178"/>
      <c r="AB153" s="1178"/>
      <c r="AC153" s="1178"/>
      <c r="AD153" s="1178"/>
      <c r="AE153" s="1179" t="s">
        <v>1868</v>
      </c>
      <c r="AF153" s="1179" t="s">
        <v>1869</v>
      </c>
      <c r="AG153" s="1179" t="s">
        <v>1878</v>
      </c>
      <c r="AH153" s="1191"/>
      <c r="AI153" s="1181" t="s">
        <v>1871</v>
      </c>
      <c r="AJ153" s="1284"/>
    </row>
    <row r="154" spans="1:36" s="1285" customFormat="1" ht="56.25" hidden="1" customHeight="1" x14ac:dyDescent="0.2">
      <c r="A154" s="1735"/>
      <c r="B154" s="1676"/>
      <c r="C154" s="1183" t="s">
        <v>1863</v>
      </c>
      <c r="D154" s="1192" t="s">
        <v>1530</v>
      </c>
      <c r="E154" s="1186">
        <v>3</v>
      </c>
      <c r="F154" s="1199" t="s">
        <v>1934</v>
      </c>
      <c r="G154" s="1287"/>
      <c r="H154" s="1186"/>
      <c r="I154" s="1246" t="s">
        <v>1880</v>
      </c>
      <c r="J154" s="1188"/>
      <c r="K154" s="1188"/>
      <c r="L154" s="1288">
        <v>6</v>
      </c>
      <c r="M154" s="1289" t="s">
        <v>1945</v>
      </c>
      <c r="N154" s="1284"/>
      <c r="O154" s="1284"/>
      <c r="P154" s="1284"/>
      <c r="Q154" s="1190" t="s">
        <v>1880</v>
      </c>
      <c r="R154" s="1284"/>
      <c r="S154" s="1284"/>
      <c r="T154" s="1284"/>
      <c r="U154" s="1284"/>
      <c r="V154" s="1174" t="s">
        <v>1673</v>
      </c>
      <c r="W154" s="1190" t="s">
        <v>1866</v>
      </c>
      <c r="X154" s="1219" t="s">
        <v>1867</v>
      </c>
      <c r="Y154" s="1177"/>
      <c r="Z154" s="1178"/>
      <c r="AA154" s="1178"/>
      <c r="AB154" s="1178"/>
      <c r="AC154" s="1178"/>
      <c r="AD154" s="1178"/>
      <c r="AE154" s="1179" t="s">
        <v>1868</v>
      </c>
      <c r="AF154" s="1179" t="s">
        <v>1869</v>
      </c>
      <c r="AG154" s="1179" t="s">
        <v>1878</v>
      </c>
      <c r="AH154" s="1178"/>
      <c r="AI154" s="1181" t="s">
        <v>1871</v>
      </c>
      <c r="AJ154" s="1284"/>
    </row>
    <row r="155" spans="1:36" s="1285" customFormat="1" ht="56.25" hidden="1" customHeight="1" x14ac:dyDescent="0.2">
      <c r="A155" s="1735"/>
      <c r="B155" s="1676"/>
      <c r="C155" s="1183" t="s">
        <v>1863</v>
      </c>
      <c r="D155" s="1192" t="s">
        <v>1530</v>
      </c>
      <c r="E155" s="1186">
        <v>3</v>
      </c>
      <c r="F155" s="1199" t="s">
        <v>1934</v>
      </c>
      <c r="G155" s="1287"/>
      <c r="H155" s="1186"/>
      <c r="I155" s="1246" t="s">
        <v>1880</v>
      </c>
      <c r="J155" s="1188"/>
      <c r="K155" s="1188"/>
      <c r="L155" s="1288">
        <v>10</v>
      </c>
      <c r="M155" s="1289" t="s">
        <v>1945</v>
      </c>
      <c r="N155" s="1284"/>
      <c r="O155" s="1284"/>
      <c r="P155" s="1284"/>
      <c r="Q155" s="1190" t="s">
        <v>1880</v>
      </c>
      <c r="R155" s="1284"/>
      <c r="S155" s="1284"/>
      <c r="T155" s="1284"/>
      <c r="U155" s="1284"/>
      <c r="V155" s="1174" t="s">
        <v>1673</v>
      </c>
      <c r="W155" s="1190" t="s">
        <v>1866</v>
      </c>
      <c r="X155" s="1219" t="s">
        <v>1867</v>
      </c>
      <c r="Y155" s="1177"/>
      <c r="Z155" s="1178"/>
      <c r="AA155" s="1178"/>
      <c r="AB155" s="1178"/>
      <c r="AC155" s="1178"/>
      <c r="AD155" s="1178"/>
      <c r="AE155" s="1179" t="s">
        <v>1868</v>
      </c>
      <c r="AF155" s="1179" t="s">
        <v>1869</v>
      </c>
      <c r="AG155" s="1179" t="s">
        <v>1878</v>
      </c>
      <c r="AH155" s="1191"/>
      <c r="AI155" s="1181" t="s">
        <v>1871</v>
      </c>
      <c r="AJ155" s="1284"/>
    </row>
    <row r="156" spans="1:36" s="1244" customFormat="1" ht="56.25" hidden="1" customHeight="1" x14ac:dyDescent="0.2">
      <c r="A156" s="1735"/>
      <c r="B156" s="1676"/>
      <c r="C156" s="1199" t="s">
        <v>1863</v>
      </c>
      <c r="D156" s="1200" t="s">
        <v>1530</v>
      </c>
      <c r="E156" s="1201">
        <v>3</v>
      </c>
      <c r="F156" s="1199" t="s">
        <v>1934</v>
      </c>
      <c r="G156" s="1201">
        <v>90</v>
      </c>
      <c r="H156" s="1213"/>
      <c r="I156" s="1219" t="s">
        <v>1881</v>
      </c>
      <c r="J156" s="1277">
        <v>13.3</v>
      </c>
      <c r="K156" s="1277">
        <v>13.3</v>
      </c>
      <c r="L156" s="1245"/>
      <c r="M156" s="1259"/>
      <c r="N156" s="1243"/>
      <c r="O156" s="1243"/>
      <c r="P156" s="1243"/>
      <c r="Q156" s="1191" t="s">
        <v>346</v>
      </c>
      <c r="R156" s="1243"/>
      <c r="S156" s="1243"/>
      <c r="T156" s="1243"/>
      <c r="U156" s="1243"/>
      <c r="V156" s="1216" t="s">
        <v>1673</v>
      </c>
      <c r="W156" s="1178" t="s">
        <v>413</v>
      </c>
      <c r="X156" s="1219" t="s">
        <v>1867</v>
      </c>
      <c r="Y156" s="1177"/>
      <c r="Z156" s="1178"/>
      <c r="AA156" s="1178"/>
      <c r="AB156" s="1178"/>
      <c r="AC156" s="1178"/>
      <c r="AD156" s="1178"/>
      <c r="AE156" s="1179" t="s">
        <v>1868</v>
      </c>
      <c r="AF156" s="1179" t="s">
        <v>1869</v>
      </c>
      <c r="AG156" s="1179" t="s">
        <v>1878</v>
      </c>
      <c r="AH156" s="1178"/>
      <c r="AI156" s="1181" t="s">
        <v>1871</v>
      </c>
      <c r="AJ156" s="1243"/>
    </row>
    <row r="157" spans="1:36" s="1244" customFormat="1" ht="56.25" hidden="1" customHeight="1" x14ac:dyDescent="0.2">
      <c r="A157" s="1735"/>
      <c r="B157" s="1676"/>
      <c r="C157" s="1199" t="s">
        <v>1863</v>
      </c>
      <c r="D157" s="1240" t="s">
        <v>1530</v>
      </c>
      <c r="E157" s="1201">
        <v>3</v>
      </c>
      <c r="F157" s="1199" t="s">
        <v>1934</v>
      </c>
      <c r="G157" s="1201">
        <v>105</v>
      </c>
      <c r="H157" s="1213"/>
      <c r="I157" s="1219" t="s">
        <v>1936</v>
      </c>
      <c r="J157" s="1277">
        <v>3.6</v>
      </c>
      <c r="K157" s="1277">
        <v>3.6</v>
      </c>
      <c r="L157" s="1245"/>
      <c r="M157" s="1259"/>
      <c r="N157" s="1243"/>
      <c r="O157" s="1243"/>
      <c r="P157" s="1243"/>
      <c r="Q157" s="1191" t="s">
        <v>346</v>
      </c>
      <c r="R157" s="1243"/>
      <c r="S157" s="1243"/>
      <c r="T157" s="1243"/>
      <c r="U157" s="1243"/>
      <c r="V157" s="1216" t="s">
        <v>1673</v>
      </c>
      <c r="W157" s="1178" t="s">
        <v>413</v>
      </c>
      <c r="X157" s="1219" t="s">
        <v>1867</v>
      </c>
      <c r="Y157" s="1177"/>
      <c r="Z157" s="1178"/>
      <c r="AA157" s="1178"/>
      <c r="AB157" s="1178"/>
      <c r="AC157" s="1178"/>
      <c r="AD157" s="1178"/>
      <c r="AE157" s="1179" t="s">
        <v>1868</v>
      </c>
      <c r="AF157" s="1179" t="s">
        <v>1869</v>
      </c>
      <c r="AG157" s="1179" t="s">
        <v>1878</v>
      </c>
      <c r="AH157" s="1191"/>
      <c r="AI157" s="1181" t="s">
        <v>1871</v>
      </c>
      <c r="AJ157" s="1243"/>
    </row>
    <row r="158" spans="1:36" s="1244" customFormat="1" ht="56.25" hidden="1" customHeight="1" x14ac:dyDescent="0.2">
      <c r="A158" s="1735"/>
      <c r="B158" s="1676"/>
      <c r="C158" s="1199" t="s">
        <v>1863</v>
      </c>
      <c r="D158" s="1240" t="s">
        <v>1530</v>
      </c>
      <c r="E158" s="1201">
        <v>3</v>
      </c>
      <c r="F158" s="1199" t="s">
        <v>1934</v>
      </c>
      <c r="G158" s="1201">
        <v>111</v>
      </c>
      <c r="H158" s="1213"/>
      <c r="I158" s="1219" t="s">
        <v>1936</v>
      </c>
      <c r="J158" s="1277">
        <v>3.7</v>
      </c>
      <c r="K158" s="1277">
        <v>3.7</v>
      </c>
      <c r="L158" s="1245"/>
      <c r="M158" s="1259"/>
      <c r="N158" s="1243"/>
      <c r="O158" s="1243"/>
      <c r="P158" s="1243"/>
      <c r="Q158" s="1191" t="s">
        <v>346</v>
      </c>
      <c r="R158" s="1243"/>
      <c r="S158" s="1243"/>
      <c r="T158" s="1243"/>
      <c r="U158" s="1243"/>
      <c r="V158" s="1216" t="s">
        <v>1673</v>
      </c>
      <c r="W158" s="1178" t="s">
        <v>413</v>
      </c>
      <c r="X158" s="1219" t="s">
        <v>1867</v>
      </c>
      <c r="Y158" s="1177"/>
      <c r="Z158" s="1178"/>
      <c r="AA158" s="1178"/>
      <c r="AB158" s="1178"/>
      <c r="AC158" s="1178"/>
      <c r="AD158" s="1178"/>
      <c r="AE158" s="1179" t="s">
        <v>1868</v>
      </c>
      <c r="AF158" s="1179" t="s">
        <v>1869</v>
      </c>
      <c r="AG158" s="1179" t="s">
        <v>1878</v>
      </c>
      <c r="AH158" s="1178"/>
      <c r="AI158" s="1181" t="s">
        <v>1871</v>
      </c>
      <c r="AJ158" s="1243"/>
    </row>
    <row r="159" spans="1:36" s="1230" customFormat="1" ht="49.5" hidden="1" customHeight="1" x14ac:dyDescent="0.25">
      <c r="A159" s="1735"/>
      <c r="B159" s="1676"/>
      <c r="C159" s="1220"/>
      <c r="D159" s="1221" t="s">
        <v>1946</v>
      </c>
      <c r="E159" s="1222"/>
      <c r="F159" s="1222"/>
      <c r="G159" s="1223"/>
      <c r="H159" s="1224"/>
      <c r="I159" s="1223"/>
      <c r="J159" s="1225">
        <f>SUM(J139:J158)</f>
        <v>424.6</v>
      </c>
      <c r="K159" s="1225">
        <f>SUM(K139:K158)</f>
        <v>305.60000000000002</v>
      </c>
      <c r="L159" s="1225">
        <f>SUM(L139:L158)</f>
        <v>223.3</v>
      </c>
      <c r="M159" s="1226"/>
      <c r="N159" s="1227"/>
      <c r="O159" s="1227"/>
      <c r="P159" s="1227"/>
      <c r="Q159" s="1227"/>
      <c r="R159" s="1227"/>
      <c r="S159" s="1227"/>
      <c r="T159" s="1227"/>
      <c r="U159" s="1227"/>
      <c r="V159" s="1228"/>
      <c r="W159" s="1228"/>
      <c r="X159" s="1229"/>
      <c r="Y159" s="1227"/>
      <c r="Z159" s="1227"/>
      <c r="AA159" s="1227"/>
      <c r="AB159" s="1227"/>
      <c r="AC159" s="1227"/>
      <c r="AD159" s="1227"/>
      <c r="AE159" s="1227"/>
      <c r="AF159" s="1227"/>
      <c r="AG159" s="1227"/>
      <c r="AH159" s="1227"/>
      <c r="AI159" s="1227"/>
      <c r="AJ159" s="1227"/>
    </row>
    <row r="160" spans="1:36" s="1303" customFormat="1" ht="49.5" hidden="1" customHeight="1" x14ac:dyDescent="0.25">
      <c r="A160" s="1735"/>
      <c r="B160" s="1676"/>
      <c r="C160" s="1290"/>
      <c r="D160" s="1291" t="s">
        <v>1947</v>
      </c>
      <c r="E160" s="1292"/>
      <c r="F160" s="1293"/>
      <c r="G160" s="1293"/>
      <c r="H160" s="1293"/>
      <c r="I160" s="1294"/>
      <c r="J160" s="1295">
        <f>J159+J137+J127+J119+J88+J70+J54+J43+J30+J17</f>
        <v>18200.8</v>
      </c>
      <c r="K160" s="1295">
        <f>K159+K137+K127+K119+K88+K70+K54+K43+K30+K17</f>
        <v>14106.84</v>
      </c>
      <c r="L160" s="1295">
        <f>L159+L137+L127+L119+L88+L70+L54+L43+L30+L17</f>
        <v>13263.39</v>
      </c>
      <c r="M160" s="1295"/>
      <c r="N160" s="1296"/>
      <c r="O160" s="1296"/>
      <c r="P160" s="1296"/>
      <c r="Q160" s="1296"/>
      <c r="R160" s="1296"/>
      <c r="S160" s="1296"/>
      <c r="T160" s="1297"/>
      <c r="U160" s="1297"/>
      <c r="V160" s="1298"/>
      <c r="W160" s="1298"/>
      <c r="X160" s="1299"/>
      <c r="Y160" s="1300">
        <v>58921974.280000001</v>
      </c>
      <c r="Z160" s="1297" t="e">
        <f>#REF!+#REF!</f>
        <v>#REF!</v>
      </c>
      <c r="AA160" s="1297" t="e">
        <f>#REF!+#REF!</f>
        <v>#REF!</v>
      </c>
      <c r="AB160" s="1297" t="e">
        <f>#REF!+#REF!</f>
        <v>#REF!</v>
      </c>
      <c r="AC160" s="1297" t="e">
        <f>#REF!+#REF!</f>
        <v>#REF!</v>
      </c>
      <c r="AD160" s="1297" t="e">
        <f>#REF!+#REF!</f>
        <v>#REF!</v>
      </c>
      <c r="AE160" s="1301"/>
      <c r="AF160" s="1301"/>
      <c r="AG160" s="1297"/>
      <c r="AH160" s="1302"/>
      <c r="AI160" s="1301"/>
      <c r="AJ160" s="1301"/>
    </row>
    <row r="161" spans="1:36" s="1305" customFormat="1" ht="49.5" customHeight="1" x14ac:dyDescent="0.25">
      <c r="A161" s="1737"/>
      <c r="B161" s="1687"/>
      <c r="C161" s="1290"/>
      <c r="D161" s="1291"/>
      <c r="E161" s="1727" t="s">
        <v>1810</v>
      </c>
      <c r="F161" s="1729"/>
      <c r="G161" s="1729"/>
      <c r="H161" s="1728"/>
      <c r="I161" s="1729"/>
      <c r="J161" s="1729"/>
      <c r="K161" s="1728"/>
      <c r="L161" s="1728"/>
      <c r="M161" s="1728"/>
      <c r="N161" s="1728"/>
      <c r="O161" s="1728"/>
      <c r="P161" s="1728"/>
      <c r="Q161" s="1728"/>
      <c r="R161" s="1730"/>
      <c r="S161" s="1710">
        <f>S139+S141+S143+S144+S145+S147+S148+S149+S150+S151+S152</f>
        <v>8713500</v>
      </c>
      <c r="T161" s="1711"/>
      <c r="U161" s="1711"/>
      <c r="V161" s="1711"/>
      <c r="W161" s="1711"/>
      <c r="X161" s="1711"/>
      <c r="Y161" s="1711"/>
      <c r="Z161" s="1711"/>
      <c r="AA161" s="1711"/>
      <c r="AB161" s="1711"/>
      <c r="AC161" s="1711"/>
      <c r="AD161" s="1711"/>
      <c r="AE161" s="1711"/>
      <c r="AF161" s="1711"/>
      <c r="AG161" s="1712"/>
      <c r="AH161" s="1302"/>
      <c r="AI161" s="1304"/>
      <c r="AJ161" s="1301"/>
    </row>
    <row r="162" spans="1:36" s="1305" customFormat="1" ht="49.5" customHeight="1" x14ac:dyDescent="0.25">
      <c r="A162" s="1713" t="s">
        <v>1948</v>
      </c>
      <c r="B162" s="1714"/>
      <c r="C162" s="1715"/>
      <c r="D162" s="1715"/>
      <c r="E162" s="1714"/>
      <c r="F162" s="1714"/>
      <c r="G162" s="1714"/>
      <c r="H162" s="1715"/>
      <c r="I162" s="1714"/>
      <c r="J162" s="1714"/>
      <c r="K162" s="1715"/>
      <c r="L162" s="1715"/>
      <c r="M162" s="1715"/>
      <c r="N162" s="1715"/>
      <c r="O162" s="1715"/>
      <c r="P162" s="1715"/>
      <c r="Q162" s="1715"/>
      <c r="R162" s="1716"/>
      <c r="S162" s="1717">
        <f>S18+S31+S55+S71+S89+S120+S128+S138+S161</f>
        <v>288128500</v>
      </c>
      <c r="T162" s="1718"/>
      <c r="U162" s="1718"/>
      <c r="V162" s="1718"/>
      <c r="W162" s="1718"/>
      <c r="X162" s="1719"/>
      <c r="Y162" s="1718"/>
      <c r="Z162" s="1718"/>
      <c r="AA162" s="1718"/>
      <c r="AB162" s="1718"/>
      <c r="AC162" s="1718"/>
      <c r="AD162" s="1718"/>
      <c r="AE162" s="1718"/>
      <c r="AF162" s="1718"/>
      <c r="AG162" s="1720"/>
      <c r="AH162" s="1302"/>
      <c r="AI162" s="1304"/>
      <c r="AJ162" s="1301"/>
    </row>
    <row r="163" spans="1:36" s="1315" customFormat="1" ht="41.25" customHeight="1" x14ac:dyDescent="0.25">
      <c r="A163" s="1721">
        <v>10</v>
      </c>
      <c r="B163" s="1689" t="s">
        <v>1949</v>
      </c>
      <c r="C163" s="1183" t="s">
        <v>1863</v>
      </c>
      <c r="D163" s="1192" t="s">
        <v>1530</v>
      </c>
      <c r="E163" s="1723" t="s">
        <v>1950</v>
      </c>
      <c r="F163" s="1306">
        <v>1</v>
      </c>
      <c r="G163" s="1307" t="s">
        <v>1951</v>
      </c>
      <c r="H163" s="1308">
        <v>1</v>
      </c>
      <c r="I163" s="1309" t="s">
        <v>1769</v>
      </c>
      <c r="J163" s="1310">
        <v>14.3</v>
      </c>
      <c r="K163" s="1311">
        <v>14.3</v>
      </c>
      <c r="L163" s="1289">
        <v>14.3</v>
      </c>
      <c r="M163" s="1289" t="s">
        <v>1952</v>
      </c>
      <c r="N163" s="1284"/>
      <c r="O163" s="1284"/>
      <c r="P163" s="1284"/>
      <c r="Q163" s="1190" t="s">
        <v>1865</v>
      </c>
      <c r="R163" s="1281">
        <v>30000</v>
      </c>
      <c r="S163" s="1282">
        <f>J163*R163</f>
        <v>429000</v>
      </c>
      <c r="T163" s="1284"/>
      <c r="U163" s="1284"/>
      <c r="V163" s="1190" t="s">
        <v>1276</v>
      </c>
      <c r="W163" s="1190" t="s">
        <v>1866</v>
      </c>
      <c r="X163" s="1251" t="s">
        <v>1953</v>
      </c>
      <c r="Y163" s="1284"/>
      <c r="Z163" s="1284"/>
      <c r="AA163" s="1284"/>
      <c r="AB163" s="1284"/>
      <c r="AC163" s="1284"/>
      <c r="AD163" s="1284"/>
      <c r="AE163" s="1179" t="s">
        <v>1954</v>
      </c>
      <c r="AF163" s="1179" t="s">
        <v>1955</v>
      </c>
      <c r="AG163" s="1312" t="s">
        <v>2024</v>
      </c>
      <c r="AH163" s="1313"/>
      <c r="AI163" s="1181">
        <v>52000083</v>
      </c>
      <c r="AJ163" s="1284"/>
    </row>
    <row r="164" spans="1:36" s="1285" customFormat="1" ht="41.25" hidden="1" customHeight="1" x14ac:dyDescent="0.2">
      <c r="A164" s="1722"/>
      <c r="B164" s="1676"/>
      <c r="C164" s="1183" t="s">
        <v>1863</v>
      </c>
      <c r="D164" s="1192" t="s">
        <v>1530</v>
      </c>
      <c r="E164" s="1724"/>
      <c r="F164" s="1190">
        <v>1</v>
      </c>
      <c r="G164" s="1186">
        <v>138</v>
      </c>
      <c r="H164" s="1308">
        <v>4</v>
      </c>
      <c r="I164" s="1238" t="s">
        <v>1956</v>
      </c>
      <c r="J164" s="1311">
        <v>3.3</v>
      </c>
      <c r="K164" s="1311">
        <v>3.3</v>
      </c>
      <c r="L164" s="1316"/>
      <c r="M164" s="1311" t="s">
        <v>28</v>
      </c>
      <c r="N164" s="1284"/>
      <c r="O164" s="1284"/>
      <c r="P164" s="1284"/>
      <c r="Q164" s="1233" t="s">
        <v>346</v>
      </c>
      <c r="R164" s="1284"/>
      <c r="S164" s="1284"/>
      <c r="T164" s="1284"/>
      <c r="U164" s="1284"/>
      <c r="V164" s="1190" t="s">
        <v>1276</v>
      </c>
      <c r="W164" s="1190" t="s">
        <v>1866</v>
      </c>
      <c r="X164" s="1219" t="s">
        <v>1953</v>
      </c>
      <c r="Y164" s="1284"/>
      <c r="Z164" s="1284"/>
      <c r="AA164" s="1284"/>
      <c r="AB164" s="1284"/>
      <c r="AC164" s="1284"/>
      <c r="AD164" s="1284"/>
      <c r="AE164" s="1179" t="s">
        <v>1954</v>
      </c>
      <c r="AF164" s="1179" t="s">
        <v>1955</v>
      </c>
      <c r="AG164" s="1179" t="s">
        <v>413</v>
      </c>
      <c r="AH164" s="1313"/>
      <c r="AI164" s="1181">
        <v>52000083</v>
      </c>
      <c r="AJ164" s="1284"/>
    </row>
    <row r="165" spans="1:36" s="1320" customFormat="1" ht="41.25" hidden="1" customHeight="1" x14ac:dyDescent="0.2">
      <c r="A165" s="1722"/>
      <c r="B165" s="1676"/>
      <c r="C165" s="1199" t="s">
        <v>1863</v>
      </c>
      <c r="D165" s="1200" t="s">
        <v>1530</v>
      </c>
      <c r="E165" s="1724"/>
      <c r="F165" s="1191">
        <v>1</v>
      </c>
      <c r="G165" s="1201">
        <v>132</v>
      </c>
      <c r="H165" s="1317"/>
      <c r="I165" s="1243" t="s">
        <v>1877</v>
      </c>
      <c r="J165" s="1318">
        <v>86.7</v>
      </c>
      <c r="K165" s="1318">
        <v>86.7</v>
      </c>
      <c r="L165" s="1319"/>
      <c r="M165" s="1318"/>
      <c r="N165" s="1313"/>
      <c r="O165" s="1313"/>
      <c r="P165" s="1313"/>
      <c r="Q165" s="1191" t="s">
        <v>346</v>
      </c>
      <c r="R165" s="1313"/>
      <c r="S165" s="1313"/>
      <c r="T165" s="1313"/>
      <c r="U165" s="1313"/>
      <c r="V165" s="1191" t="s">
        <v>1276</v>
      </c>
      <c r="W165" s="1178" t="s">
        <v>413</v>
      </c>
      <c r="X165" s="1219" t="s">
        <v>1953</v>
      </c>
      <c r="Y165" s="1313"/>
      <c r="Z165" s="1313"/>
      <c r="AA165" s="1313"/>
      <c r="AB165" s="1313"/>
      <c r="AC165" s="1313"/>
      <c r="AD165" s="1313"/>
      <c r="AE165" s="1179" t="s">
        <v>1954</v>
      </c>
      <c r="AF165" s="1179" t="s">
        <v>1955</v>
      </c>
      <c r="AG165" s="1179" t="s">
        <v>413</v>
      </c>
      <c r="AH165" s="1313"/>
      <c r="AI165" s="1181">
        <v>52000083</v>
      </c>
      <c r="AJ165" s="1313"/>
    </row>
    <row r="166" spans="1:36" s="1320" customFormat="1" ht="41.25" hidden="1" customHeight="1" x14ac:dyDescent="0.2">
      <c r="A166" s="1722"/>
      <c r="B166" s="1676"/>
      <c r="C166" s="1199" t="s">
        <v>1863</v>
      </c>
      <c r="D166" s="1200" t="s">
        <v>1530</v>
      </c>
      <c r="E166" s="1724"/>
      <c r="F166" s="1191">
        <v>1</v>
      </c>
      <c r="G166" s="1201">
        <v>133</v>
      </c>
      <c r="H166" s="1317"/>
      <c r="I166" s="1243" t="s">
        <v>1881</v>
      </c>
      <c r="J166" s="1318">
        <v>25.4</v>
      </c>
      <c r="K166" s="1318">
        <v>25.4</v>
      </c>
      <c r="L166" s="1319"/>
      <c r="M166" s="1318"/>
      <c r="N166" s="1313"/>
      <c r="O166" s="1313"/>
      <c r="P166" s="1313"/>
      <c r="Q166" s="1191" t="s">
        <v>346</v>
      </c>
      <c r="R166" s="1313"/>
      <c r="S166" s="1313"/>
      <c r="T166" s="1313"/>
      <c r="U166" s="1313"/>
      <c r="V166" s="1191" t="s">
        <v>1276</v>
      </c>
      <c r="W166" s="1178" t="s">
        <v>413</v>
      </c>
      <c r="X166" s="1219" t="s">
        <v>1953</v>
      </c>
      <c r="Y166" s="1313"/>
      <c r="Z166" s="1313"/>
      <c r="AA166" s="1313"/>
      <c r="AB166" s="1313"/>
      <c r="AC166" s="1313"/>
      <c r="AD166" s="1313"/>
      <c r="AE166" s="1179" t="s">
        <v>1954</v>
      </c>
      <c r="AF166" s="1179" t="s">
        <v>1955</v>
      </c>
      <c r="AG166" s="1179" t="s">
        <v>413</v>
      </c>
      <c r="AH166" s="1313"/>
      <c r="AI166" s="1181">
        <v>52000083</v>
      </c>
      <c r="AJ166" s="1313"/>
    </row>
    <row r="167" spans="1:36" s="1230" customFormat="1" ht="49.5" hidden="1" customHeight="1" x14ac:dyDescent="0.25">
      <c r="A167" s="1722"/>
      <c r="B167" s="1676"/>
      <c r="C167" s="1220"/>
      <c r="D167" s="1221" t="s">
        <v>1957</v>
      </c>
      <c r="E167" s="1724"/>
      <c r="F167" s="1222"/>
      <c r="G167" s="1223"/>
      <c r="H167" s="1224"/>
      <c r="I167" s="1223"/>
      <c r="J167" s="1321">
        <f>SUM(J163:J166)</f>
        <v>129.70000000000002</v>
      </c>
      <c r="K167" s="1321">
        <f>SUM(K163:K166)</f>
        <v>129.70000000000002</v>
      </c>
      <c r="L167" s="1321">
        <f>SUM(L163:L166)</f>
        <v>14.3</v>
      </c>
      <c r="M167" s="1226"/>
      <c r="N167" s="1227"/>
      <c r="O167" s="1227"/>
      <c r="P167" s="1227"/>
      <c r="Q167" s="1227"/>
      <c r="R167" s="1227"/>
      <c r="S167" s="1227"/>
      <c r="T167" s="1227"/>
      <c r="U167" s="1227"/>
      <c r="V167" s="1228"/>
      <c r="W167" s="1228"/>
      <c r="X167" s="1229"/>
      <c r="Y167" s="1227"/>
      <c r="Z167" s="1227"/>
      <c r="AA167" s="1227"/>
      <c r="AB167" s="1227"/>
      <c r="AC167" s="1227"/>
      <c r="AD167" s="1227"/>
      <c r="AE167" s="1227"/>
      <c r="AF167" s="1227"/>
      <c r="AG167" s="1227"/>
      <c r="AH167" s="1227"/>
      <c r="AI167" s="1227"/>
      <c r="AJ167" s="1227"/>
    </row>
    <row r="168" spans="1:36" s="1315" customFormat="1" ht="41.25" customHeight="1" x14ac:dyDescent="0.25">
      <c r="A168" s="1721"/>
      <c r="B168" s="1687"/>
      <c r="C168" s="1183" t="s">
        <v>1863</v>
      </c>
      <c r="D168" s="1192" t="s">
        <v>1530</v>
      </c>
      <c r="E168" s="1725"/>
      <c r="F168" s="1322">
        <v>2</v>
      </c>
      <c r="G168" s="1314" t="s">
        <v>1958</v>
      </c>
      <c r="H168" s="1308">
        <v>16</v>
      </c>
      <c r="I168" s="1314" t="s">
        <v>1769</v>
      </c>
      <c r="J168" s="1323">
        <v>51.5</v>
      </c>
      <c r="K168" s="1311">
        <v>51.5</v>
      </c>
      <c r="L168" s="1308">
        <v>53.15</v>
      </c>
      <c r="M168" s="1311" t="s">
        <v>1888</v>
      </c>
      <c r="N168" s="1284"/>
      <c r="O168" s="1284"/>
      <c r="P168" s="1284"/>
      <c r="Q168" s="1190" t="s">
        <v>1865</v>
      </c>
      <c r="R168" s="1281">
        <v>26000</v>
      </c>
      <c r="S168" s="1282">
        <f>J168*R168</f>
        <v>1339000</v>
      </c>
      <c r="T168" s="1284"/>
      <c r="U168" s="1284"/>
      <c r="V168" s="1190" t="s">
        <v>1276</v>
      </c>
      <c r="W168" s="1190" t="s">
        <v>1866</v>
      </c>
      <c r="X168" s="1251" t="s">
        <v>1953</v>
      </c>
      <c r="Y168" s="1284"/>
      <c r="Z168" s="1284"/>
      <c r="AA168" s="1284"/>
      <c r="AB168" s="1284"/>
      <c r="AC168" s="1284"/>
      <c r="AD168" s="1284"/>
      <c r="AE168" s="1179" t="s">
        <v>1954</v>
      </c>
      <c r="AF168" s="1179" t="s">
        <v>1955</v>
      </c>
      <c r="AG168" s="1312" t="s">
        <v>2024</v>
      </c>
      <c r="AH168" s="1313"/>
      <c r="AI168" s="1181">
        <v>52000083</v>
      </c>
      <c r="AJ168" s="1284"/>
    </row>
    <row r="169" spans="1:36" s="1285" customFormat="1" ht="41.25" hidden="1" customHeight="1" x14ac:dyDescent="0.2">
      <c r="A169" s="1722"/>
      <c r="B169" s="1676"/>
      <c r="C169" s="1183" t="s">
        <v>1863</v>
      </c>
      <c r="D169" s="1192" t="s">
        <v>1530</v>
      </c>
      <c r="E169" s="1724"/>
      <c r="F169" s="1190">
        <v>2</v>
      </c>
      <c r="G169" s="1186">
        <v>157</v>
      </c>
      <c r="H169" s="1308">
        <v>19</v>
      </c>
      <c r="I169" s="1324" t="s">
        <v>1959</v>
      </c>
      <c r="J169" s="1311">
        <v>7.6</v>
      </c>
      <c r="K169" s="1311">
        <v>7.6</v>
      </c>
      <c r="L169" s="1311"/>
      <c r="M169" s="1311" t="s">
        <v>1960</v>
      </c>
      <c r="N169" s="1284"/>
      <c r="O169" s="1284"/>
      <c r="P169" s="1284"/>
      <c r="Q169" s="1233" t="s">
        <v>1897</v>
      </c>
      <c r="R169" s="1284"/>
      <c r="S169" s="1284"/>
      <c r="T169" s="1284"/>
      <c r="U169" s="1284"/>
      <c r="V169" s="1190" t="s">
        <v>1276</v>
      </c>
      <c r="W169" s="1190" t="s">
        <v>1866</v>
      </c>
      <c r="X169" s="1219" t="s">
        <v>1953</v>
      </c>
      <c r="Y169" s="1284"/>
      <c r="Z169" s="1284"/>
      <c r="AA169" s="1284"/>
      <c r="AB169" s="1284"/>
      <c r="AC169" s="1284"/>
      <c r="AD169" s="1284"/>
      <c r="AE169" s="1179" t="s">
        <v>1954</v>
      </c>
      <c r="AF169" s="1179" t="s">
        <v>1955</v>
      </c>
      <c r="AG169" s="1179" t="s">
        <v>413</v>
      </c>
      <c r="AH169" s="1313"/>
      <c r="AI169" s="1181">
        <v>52000083</v>
      </c>
      <c r="AJ169" s="1284"/>
    </row>
    <row r="170" spans="1:36" s="1285" customFormat="1" ht="41.25" hidden="1" customHeight="1" x14ac:dyDescent="0.2">
      <c r="A170" s="1722"/>
      <c r="B170" s="1676"/>
      <c r="C170" s="1183" t="s">
        <v>1863</v>
      </c>
      <c r="D170" s="1192" t="s">
        <v>1530</v>
      </c>
      <c r="E170" s="1724"/>
      <c r="F170" s="1190">
        <v>2</v>
      </c>
      <c r="G170" s="1186">
        <v>115</v>
      </c>
      <c r="H170" s="1308"/>
      <c r="I170" s="1238" t="s">
        <v>1961</v>
      </c>
      <c r="J170" s="1311">
        <v>10.6</v>
      </c>
      <c r="K170" s="1311"/>
      <c r="L170" s="1311"/>
      <c r="M170" s="1311"/>
      <c r="N170" s="1284"/>
      <c r="O170" s="1284"/>
      <c r="P170" s="1284"/>
      <c r="Q170" s="1233" t="s">
        <v>1865</v>
      </c>
      <c r="R170" s="1284"/>
      <c r="S170" s="1284"/>
      <c r="T170" s="1284"/>
      <c r="U170" s="1284"/>
      <c r="V170" s="1190" t="s">
        <v>1276</v>
      </c>
      <c r="W170" s="1190" t="s">
        <v>1866</v>
      </c>
      <c r="X170" s="1219" t="s">
        <v>1953</v>
      </c>
      <c r="Y170" s="1284"/>
      <c r="Z170" s="1284"/>
      <c r="AA170" s="1284"/>
      <c r="AB170" s="1284"/>
      <c r="AC170" s="1284"/>
      <c r="AD170" s="1284"/>
      <c r="AE170" s="1179" t="s">
        <v>1954</v>
      </c>
      <c r="AF170" s="1179" t="s">
        <v>1955</v>
      </c>
      <c r="AG170" s="1179" t="s">
        <v>413</v>
      </c>
      <c r="AH170" s="1313"/>
      <c r="AI170" s="1181">
        <v>52000083</v>
      </c>
      <c r="AJ170" s="1284"/>
    </row>
    <row r="171" spans="1:36" s="1320" customFormat="1" ht="41.25" hidden="1" customHeight="1" x14ac:dyDescent="0.2">
      <c r="A171" s="1722"/>
      <c r="B171" s="1676"/>
      <c r="C171" s="1199" t="s">
        <v>1863</v>
      </c>
      <c r="D171" s="1200" t="s">
        <v>1530</v>
      </c>
      <c r="E171" s="1724"/>
      <c r="F171" s="1191">
        <v>2</v>
      </c>
      <c r="G171" s="1201">
        <v>117</v>
      </c>
      <c r="H171" s="1317"/>
      <c r="I171" s="1243" t="s">
        <v>1877</v>
      </c>
      <c r="J171" s="1318">
        <v>102.8</v>
      </c>
      <c r="K171" s="1318">
        <v>102.8</v>
      </c>
      <c r="L171" s="1318"/>
      <c r="M171" s="1318"/>
      <c r="N171" s="1313"/>
      <c r="O171" s="1313"/>
      <c r="P171" s="1313"/>
      <c r="Q171" s="1191" t="s">
        <v>346</v>
      </c>
      <c r="R171" s="1313"/>
      <c r="S171" s="1313"/>
      <c r="T171" s="1313"/>
      <c r="U171" s="1313"/>
      <c r="V171" s="1191" t="s">
        <v>1276</v>
      </c>
      <c r="W171" s="1178" t="s">
        <v>413</v>
      </c>
      <c r="X171" s="1219" t="s">
        <v>1953</v>
      </c>
      <c r="Y171" s="1313"/>
      <c r="Z171" s="1313"/>
      <c r="AA171" s="1313"/>
      <c r="AB171" s="1313"/>
      <c r="AC171" s="1313"/>
      <c r="AD171" s="1313"/>
      <c r="AE171" s="1179" t="s">
        <v>1954</v>
      </c>
      <c r="AF171" s="1179" t="s">
        <v>1955</v>
      </c>
      <c r="AG171" s="1179" t="s">
        <v>413</v>
      </c>
      <c r="AH171" s="1313"/>
      <c r="AI171" s="1181">
        <v>52000083</v>
      </c>
      <c r="AJ171" s="1313"/>
    </row>
    <row r="172" spans="1:36" s="1320" customFormat="1" ht="41.25" hidden="1" customHeight="1" x14ac:dyDescent="0.2">
      <c r="A172" s="1722"/>
      <c r="B172" s="1676"/>
      <c r="C172" s="1199" t="s">
        <v>1863</v>
      </c>
      <c r="D172" s="1200" t="s">
        <v>1530</v>
      </c>
      <c r="E172" s="1724"/>
      <c r="F172" s="1191">
        <v>2</v>
      </c>
      <c r="G172" s="1201">
        <v>113</v>
      </c>
      <c r="H172" s="1317"/>
      <c r="I172" s="1243" t="s">
        <v>1929</v>
      </c>
      <c r="J172" s="1318">
        <v>22.4</v>
      </c>
      <c r="K172" s="1318">
        <v>22.4</v>
      </c>
      <c r="L172" s="1318"/>
      <c r="M172" s="1318"/>
      <c r="N172" s="1313"/>
      <c r="O172" s="1313"/>
      <c r="P172" s="1313"/>
      <c r="Q172" s="1191" t="s">
        <v>346</v>
      </c>
      <c r="R172" s="1313"/>
      <c r="S172" s="1313"/>
      <c r="T172" s="1313"/>
      <c r="U172" s="1313"/>
      <c r="V172" s="1191" t="s">
        <v>1276</v>
      </c>
      <c r="W172" s="1178" t="s">
        <v>413</v>
      </c>
      <c r="X172" s="1219" t="s">
        <v>1953</v>
      </c>
      <c r="Y172" s="1313"/>
      <c r="Z172" s="1313"/>
      <c r="AA172" s="1313"/>
      <c r="AB172" s="1313"/>
      <c r="AC172" s="1313"/>
      <c r="AD172" s="1313"/>
      <c r="AE172" s="1179" t="s">
        <v>1954</v>
      </c>
      <c r="AF172" s="1179" t="s">
        <v>1955</v>
      </c>
      <c r="AG172" s="1179" t="s">
        <v>413</v>
      </c>
      <c r="AH172" s="1313"/>
      <c r="AI172" s="1181">
        <v>52000083</v>
      </c>
      <c r="AJ172" s="1313"/>
    </row>
    <row r="173" spans="1:36" s="1320" customFormat="1" ht="41.25" hidden="1" customHeight="1" x14ac:dyDescent="0.2">
      <c r="A173" s="1722"/>
      <c r="B173" s="1676"/>
      <c r="C173" s="1199" t="s">
        <v>1863</v>
      </c>
      <c r="D173" s="1200" t="s">
        <v>1530</v>
      </c>
      <c r="E173" s="1724"/>
      <c r="F173" s="1191">
        <v>2</v>
      </c>
      <c r="G173" s="1201">
        <v>114</v>
      </c>
      <c r="H173" s="1317"/>
      <c r="I173" s="1243" t="s">
        <v>1929</v>
      </c>
      <c r="J173" s="1318">
        <v>16.600000000000001</v>
      </c>
      <c r="K173" s="1318">
        <v>16.600000000000001</v>
      </c>
      <c r="L173" s="1318"/>
      <c r="M173" s="1318"/>
      <c r="N173" s="1313"/>
      <c r="O173" s="1313"/>
      <c r="P173" s="1313"/>
      <c r="Q173" s="1191" t="s">
        <v>346</v>
      </c>
      <c r="R173" s="1313"/>
      <c r="S173" s="1313"/>
      <c r="T173" s="1313"/>
      <c r="U173" s="1313"/>
      <c r="V173" s="1191" t="s">
        <v>1276</v>
      </c>
      <c r="W173" s="1178" t="s">
        <v>413</v>
      </c>
      <c r="X173" s="1219" t="s">
        <v>1953</v>
      </c>
      <c r="Y173" s="1313"/>
      <c r="Z173" s="1313"/>
      <c r="AA173" s="1313"/>
      <c r="AB173" s="1313"/>
      <c r="AC173" s="1313"/>
      <c r="AD173" s="1313"/>
      <c r="AE173" s="1179" t="s">
        <v>1954</v>
      </c>
      <c r="AF173" s="1179" t="s">
        <v>1955</v>
      </c>
      <c r="AG173" s="1179" t="s">
        <v>413</v>
      </c>
      <c r="AH173" s="1313"/>
      <c r="AI173" s="1181">
        <v>52000083</v>
      </c>
      <c r="AJ173" s="1313"/>
    </row>
    <row r="174" spans="1:36" s="1230" customFormat="1" ht="49.5" hidden="1" customHeight="1" x14ac:dyDescent="0.25">
      <c r="A174" s="1722"/>
      <c r="B174" s="1676"/>
      <c r="C174" s="1220"/>
      <c r="D174" s="1221" t="s">
        <v>1962</v>
      </c>
      <c r="E174" s="1724"/>
      <c r="F174" s="1222"/>
      <c r="G174" s="1223"/>
      <c r="H174" s="1224"/>
      <c r="I174" s="1223"/>
      <c r="J174" s="1321">
        <f>SUM(J168:J173)</f>
        <v>211.5</v>
      </c>
      <c r="K174" s="1321">
        <f>SUM(K168:K173)</f>
        <v>200.9</v>
      </c>
      <c r="L174" s="1321">
        <f>SUM(L168:L173)</f>
        <v>53.15</v>
      </c>
      <c r="M174" s="1226"/>
      <c r="N174" s="1227"/>
      <c r="O174" s="1227"/>
      <c r="P174" s="1227"/>
      <c r="Q174" s="1227"/>
      <c r="R174" s="1227"/>
      <c r="S174" s="1227"/>
      <c r="T174" s="1227"/>
      <c r="U174" s="1227"/>
      <c r="V174" s="1228"/>
      <c r="W174" s="1228"/>
      <c r="X174" s="1229"/>
      <c r="Y174" s="1227"/>
      <c r="Z174" s="1227"/>
      <c r="AA174" s="1227"/>
      <c r="AB174" s="1227"/>
      <c r="AC174" s="1227"/>
      <c r="AD174" s="1227"/>
      <c r="AE174" s="1227"/>
      <c r="AF174" s="1227"/>
      <c r="AG174" s="1227"/>
      <c r="AH174" s="1227"/>
      <c r="AI174" s="1227"/>
      <c r="AJ174" s="1227"/>
    </row>
    <row r="175" spans="1:36" s="1315" customFormat="1" ht="41.25" customHeight="1" x14ac:dyDescent="0.25">
      <c r="A175" s="1721"/>
      <c r="B175" s="1687"/>
      <c r="C175" s="1183" t="s">
        <v>1863</v>
      </c>
      <c r="D175" s="1192" t="s">
        <v>1530</v>
      </c>
      <c r="E175" s="1725"/>
      <c r="F175" s="1322">
        <v>1</v>
      </c>
      <c r="G175" s="1314" t="s">
        <v>1963</v>
      </c>
      <c r="H175" s="1308"/>
      <c r="I175" s="1314" t="s">
        <v>1769</v>
      </c>
      <c r="J175" s="1323">
        <v>24</v>
      </c>
      <c r="K175" s="1311">
        <v>24</v>
      </c>
      <c r="L175" s="1311">
        <v>24</v>
      </c>
      <c r="M175" s="1325" t="s">
        <v>1964</v>
      </c>
      <c r="N175" s="1284"/>
      <c r="O175" s="1284"/>
      <c r="P175" s="1284"/>
      <c r="Q175" s="1233" t="s">
        <v>1865</v>
      </c>
      <c r="R175" s="1281">
        <v>30000</v>
      </c>
      <c r="S175" s="1282">
        <f>J175*R175</f>
        <v>720000</v>
      </c>
      <c r="T175" s="1284"/>
      <c r="U175" s="1284"/>
      <c r="V175" s="1190" t="s">
        <v>1276</v>
      </c>
      <c r="W175" s="1190" t="s">
        <v>1866</v>
      </c>
      <c r="X175" s="1251" t="s">
        <v>1953</v>
      </c>
      <c r="Y175" s="1284"/>
      <c r="Z175" s="1284"/>
      <c r="AA175" s="1284"/>
      <c r="AB175" s="1284"/>
      <c r="AC175" s="1284"/>
      <c r="AD175" s="1284"/>
      <c r="AE175" s="1179" t="s">
        <v>1954</v>
      </c>
      <c r="AF175" s="1179" t="s">
        <v>1955</v>
      </c>
      <c r="AG175" s="1312" t="s">
        <v>2024</v>
      </c>
      <c r="AH175" s="1313"/>
      <c r="AI175" s="1181">
        <v>52000083</v>
      </c>
      <c r="AJ175" s="1284"/>
    </row>
    <row r="176" spans="1:36" s="1320" customFormat="1" ht="41.25" hidden="1" customHeight="1" x14ac:dyDescent="0.2">
      <c r="A176" s="1722"/>
      <c r="B176" s="1676"/>
      <c r="C176" s="1199" t="s">
        <v>1863</v>
      </c>
      <c r="D176" s="1200" t="s">
        <v>1530</v>
      </c>
      <c r="E176" s="1724"/>
      <c r="F176" s="1191">
        <v>1</v>
      </c>
      <c r="G176" s="1201">
        <v>12</v>
      </c>
      <c r="H176" s="1317"/>
      <c r="I176" s="1326" t="s">
        <v>1877</v>
      </c>
      <c r="J176" s="1318">
        <v>14.3</v>
      </c>
      <c r="K176" s="1318"/>
      <c r="L176" s="1318"/>
      <c r="M176" s="1318"/>
      <c r="N176" s="1313"/>
      <c r="O176" s="1313"/>
      <c r="P176" s="1313"/>
      <c r="Q176" s="1191" t="s">
        <v>346</v>
      </c>
      <c r="R176" s="1313"/>
      <c r="S176" s="1313"/>
      <c r="T176" s="1313"/>
      <c r="U176" s="1313"/>
      <c r="V176" s="1191" t="s">
        <v>1276</v>
      </c>
      <c r="W176" s="1178" t="s">
        <v>413</v>
      </c>
      <c r="X176" s="1219" t="s">
        <v>1953</v>
      </c>
      <c r="Y176" s="1313"/>
      <c r="Z176" s="1313"/>
      <c r="AA176" s="1313"/>
      <c r="AB176" s="1313"/>
      <c r="AC176" s="1313"/>
      <c r="AD176" s="1313"/>
      <c r="AE176" s="1179" t="s">
        <v>1954</v>
      </c>
      <c r="AF176" s="1179" t="s">
        <v>1955</v>
      </c>
      <c r="AG176" s="1179" t="s">
        <v>413</v>
      </c>
      <c r="AH176" s="1313"/>
      <c r="AI176" s="1181">
        <v>52000083</v>
      </c>
      <c r="AJ176" s="1313"/>
    </row>
    <row r="177" spans="1:36" s="1320" customFormat="1" ht="41.25" hidden="1" customHeight="1" x14ac:dyDescent="0.2">
      <c r="A177" s="1722"/>
      <c r="B177" s="1676"/>
      <c r="C177" s="1199" t="s">
        <v>1863</v>
      </c>
      <c r="D177" s="1200" t="s">
        <v>1530</v>
      </c>
      <c r="E177" s="1724"/>
      <c r="F177" s="1191">
        <v>1</v>
      </c>
      <c r="G177" s="1201">
        <v>13</v>
      </c>
      <c r="H177" s="1317"/>
      <c r="I177" s="1326" t="s">
        <v>1877</v>
      </c>
      <c r="J177" s="1318">
        <v>34</v>
      </c>
      <c r="K177" s="1318"/>
      <c r="L177" s="1318"/>
      <c r="M177" s="1318"/>
      <c r="N177" s="1313"/>
      <c r="O177" s="1313"/>
      <c r="P177" s="1313"/>
      <c r="Q177" s="1191" t="s">
        <v>346</v>
      </c>
      <c r="R177" s="1313"/>
      <c r="S177" s="1313"/>
      <c r="T177" s="1313"/>
      <c r="U177" s="1313"/>
      <c r="V177" s="1191" t="s">
        <v>1276</v>
      </c>
      <c r="W177" s="1178" t="s">
        <v>413</v>
      </c>
      <c r="X177" s="1219" t="s">
        <v>1953</v>
      </c>
      <c r="Y177" s="1313"/>
      <c r="Z177" s="1313"/>
      <c r="AA177" s="1313"/>
      <c r="AB177" s="1313"/>
      <c r="AC177" s="1313"/>
      <c r="AD177" s="1313"/>
      <c r="AE177" s="1179" t="s">
        <v>1954</v>
      </c>
      <c r="AF177" s="1179" t="s">
        <v>1955</v>
      </c>
      <c r="AG177" s="1179" t="s">
        <v>413</v>
      </c>
      <c r="AH177" s="1313"/>
      <c r="AI177" s="1181">
        <v>52000083</v>
      </c>
      <c r="AJ177" s="1313"/>
    </row>
    <row r="178" spans="1:36" s="1320" customFormat="1" ht="41.25" hidden="1" customHeight="1" x14ac:dyDescent="0.2">
      <c r="A178" s="1722"/>
      <c r="B178" s="1676"/>
      <c r="C178" s="1199" t="s">
        <v>1863</v>
      </c>
      <c r="D178" s="1200" t="s">
        <v>1530</v>
      </c>
      <c r="E178" s="1724"/>
      <c r="F178" s="1191">
        <v>1</v>
      </c>
      <c r="G178" s="1201">
        <v>17</v>
      </c>
      <c r="H178" s="1317"/>
      <c r="I178" s="1326" t="s">
        <v>1929</v>
      </c>
      <c r="J178" s="1318">
        <v>4.5999999999999996</v>
      </c>
      <c r="K178" s="1318"/>
      <c r="L178" s="1318"/>
      <c r="M178" s="1318"/>
      <c r="N178" s="1313"/>
      <c r="O178" s="1313"/>
      <c r="P178" s="1313"/>
      <c r="Q178" s="1191" t="s">
        <v>346</v>
      </c>
      <c r="R178" s="1313"/>
      <c r="S178" s="1313"/>
      <c r="T178" s="1313"/>
      <c r="U178" s="1313"/>
      <c r="V178" s="1191" t="s">
        <v>1276</v>
      </c>
      <c r="W178" s="1178" t="s">
        <v>413</v>
      </c>
      <c r="X178" s="1219" t="s">
        <v>1953</v>
      </c>
      <c r="Y178" s="1313"/>
      <c r="Z178" s="1313"/>
      <c r="AA178" s="1313"/>
      <c r="AB178" s="1313"/>
      <c r="AC178" s="1313"/>
      <c r="AD178" s="1313"/>
      <c r="AE178" s="1179" t="s">
        <v>1954</v>
      </c>
      <c r="AF178" s="1179" t="s">
        <v>1955</v>
      </c>
      <c r="AG178" s="1179" t="s">
        <v>413</v>
      </c>
      <c r="AH178" s="1313"/>
      <c r="AI178" s="1181">
        <v>52000083</v>
      </c>
      <c r="AJ178" s="1313"/>
    </row>
    <row r="179" spans="1:36" s="1320" customFormat="1" ht="41.25" hidden="1" customHeight="1" x14ac:dyDescent="0.2">
      <c r="A179" s="1722"/>
      <c r="B179" s="1676"/>
      <c r="C179" s="1199" t="s">
        <v>1863</v>
      </c>
      <c r="D179" s="1200" t="s">
        <v>1530</v>
      </c>
      <c r="E179" s="1724"/>
      <c r="F179" s="1191">
        <v>1</v>
      </c>
      <c r="G179" s="1201">
        <v>18</v>
      </c>
      <c r="H179" s="1317"/>
      <c r="I179" s="1326" t="s">
        <v>1929</v>
      </c>
      <c r="J179" s="1318">
        <v>3.5</v>
      </c>
      <c r="K179" s="1318"/>
      <c r="L179" s="1318"/>
      <c r="M179" s="1318"/>
      <c r="N179" s="1313"/>
      <c r="O179" s="1313"/>
      <c r="P179" s="1313"/>
      <c r="Q179" s="1191" t="s">
        <v>346</v>
      </c>
      <c r="R179" s="1313"/>
      <c r="S179" s="1313"/>
      <c r="T179" s="1313"/>
      <c r="U179" s="1313"/>
      <c r="V179" s="1191" t="s">
        <v>1276</v>
      </c>
      <c r="W179" s="1178" t="s">
        <v>413</v>
      </c>
      <c r="X179" s="1219" t="s">
        <v>1953</v>
      </c>
      <c r="Y179" s="1313"/>
      <c r="Z179" s="1313"/>
      <c r="AA179" s="1313"/>
      <c r="AB179" s="1313"/>
      <c r="AC179" s="1313"/>
      <c r="AD179" s="1313"/>
      <c r="AE179" s="1179" t="s">
        <v>1954</v>
      </c>
      <c r="AF179" s="1179" t="s">
        <v>1955</v>
      </c>
      <c r="AG179" s="1179" t="s">
        <v>413</v>
      </c>
      <c r="AH179" s="1313"/>
      <c r="AI179" s="1181">
        <v>52000083</v>
      </c>
      <c r="AJ179" s="1313"/>
    </row>
    <row r="180" spans="1:36" s="1320" customFormat="1" ht="41.25" hidden="1" customHeight="1" x14ac:dyDescent="0.2">
      <c r="A180" s="1722"/>
      <c r="B180" s="1676"/>
      <c r="C180" s="1199" t="s">
        <v>1863</v>
      </c>
      <c r="D180" s="1200" t="s">
        <v>1530</v>
      </c>
      <c r="E180" s="1724"/>
      <c r="F180" s="1191">
        <v>1</v>
      </c>
      <c r="G180" s="1201">
        <v>21</v>
      </c>
      <c r="H180" s="1317"/>
      <c r="I180" s="1326" t="s">
        <v>1956</v>
      </c>
      <c r="J180" s="1318">
        <v>2.2000000000000002</v>
      </c>
      <c r="K180" s="1318"/>
      <c r="L180" s="1318"/>
      <c r="M180" s="1318"/>
      <c r="N180" s="1313"/>
      <c r="O180" s="1313"/>
      <c r="P180" s="1313"/>
      <c r="Q180" s="1191" t="s">
        <v>346</v>
      </c>
      <c r="R180" s="1313"/>
      <c r="S180" s="1313"/>
      <c r="T180" s="1313"/>
      <c r="U180" s="1313"/>
      <c r="V180" s="1191" t="s">
        <v>1276</v>
      </c>
      <c r="W180" s="1178" t="s">
        <v>413</v>
      </c>
      <c r="X180" s="1219" t="s">
        <v>1953</v>
      </c>
      <c r="Y180" s="1313"/>
      <c r="Z180" s="1313"/>
      <c r="AA180" s="1313"/>
      <c r="AB180" s="1313"/>
      <c r="AC180" s="1313"/>
      <c r="AD180" s="1313"/>
      <c r="AE180" s="1179" t="s">
        <v>1954</v>
      </c>
      <c r="AF180" s="1179" t="s">
        <v>1955</v>
      </c>
      <c r="AG180" s="1179" t="s">
        <v>413</v>
      </c>
      <c r="AH180" s="1313"/>
      <c r="AI180" s="1181">
        <v>52000083</v>
      </c>
      <c r="AJ180" s="1313"/>
    </row>
    <row r="181" spans="1:36" s="1320" customFormat="1" ht="41.25" hidden="1" customHeight="1" x14ac:dyDescent="0.2">
      <c r="A181" s="1722"/>
      <c r="B181" s="1676"/>
      <c r="C181" s="1199" t="s">
        <v>1863</v>
      </c>
      <c r="D181" s="1200" t="s">
        <v>1530</v>
      </c>
      <c r="E181" s="1724"/>
      <c r="F181" s="1191">
        <v>1</v>
      </c>
      <c r="G181" s="1201">
        <v>27</v>
      </c>
      <c r="H181" s="1317"/>
      <c r="I181" s="1326" t="s">
        <v>1881</v>
      </c>
      <c r="J181" s="1318">
        <v>12</v>
      </c>
      <c r="K181" s="1318">
        <v>12</v>
      </c>
      <c r="L181" s="1318"/>
      <c r="M181" s="1318"/>
      <c r="N181" s="1313"/>
      <c r="O181" s="1313"/>
      <c r="P181" s="1313"/>
      <c r="Q181" s="1191" t="s">
        <v>346</v>
      </c>
      <c r="R181" s="1313"/>
      <c r="S181" s="1313"/>
      <c r="T181" s="1313"/>
      <c r="U181" s="1313"/>
      <c r="V181" s="1191" t="s">
        <v>1276</v>
      </c>
      <c r="W181" s="1178" t="s">
        <v>413</v>
      </c>
      <c r="X181" s="1219" t="s">
        <v>1953</v>
      </c>
      <c r="Y181" s="1313"/>
      <c r="Z181" s="1313"/>
      <c r="AA181" s="1313"/>
      <c r="AB181" s="1313"/>
      <c r="AC181" s="1313"/>
      <c r="AD181" s="1313"/>
      <c r="AE181" s="1179" t="s">
        <v>1954</v>
      </c>
      <c r="AF181" s="1179" t="s">
        <v>1955</v>
      </c>
      <c r="AG181" s="1179" t="s">
        <v>413</v>
      </c>
      <c r="AH181" s="1313"/>
      <c r="AI181" s="1181">
        <v>52000083</v>
      </c>
      <c r="AJ181" s="1313"/>
    </row>
    <row r="182" spans="1:36" s="1320" customFormat="1" ht="41.25" hidden="1" customHeight="1" x14ac:dyDescent="0.2">
      <c r="A182" s="1722"/>
      <c r="B182" s="1676"/>
      <c r="C182" s="1199" t="s">
        <v>1863</v>
      </c>
      <c r="D182" s="1200" t="s">
        <v>1530</v>
      </c>
      <c r="E182" s="1724"/>
      <c r="F182" s="1191">
        <v>1</v>
      </c>
      <c r="G182" s="1201">
        <v>28</v>
      </c>
      <c r="H182" s="1317"/>
      <c r="I182" s="1326" t="s">
        <v>1965</v>
      </c>
      <c r="J182" s="1318">
        <v>8.5</v>
      </c>
      <c r="K182" s="1318">
        <v>8.5</v>
      </c>
      <c r="L182" s="1318"/>
      <c r="M182" s="1318"/>
      <c r="N182" s="1313"/>
      <c r="O182" s="1313"/>
      <c r="P182" s="1313"/>
      <c r="Q182" s="1191" t="s">
        <v>1897</v>
      </c>
      <c r="R182" s="1313"/>
      <c r="S182" s="1313"/>
      <c r="T182" s="1313"/>
      <c r="U182" s="1313"/>
      <c r="V182" s="1191" t="s">
        <v>1276</v>
      </c>
      <c r="W182" s="1178" t="s">
        <v>413</v>
      </c>
      <c r="X182" s="1219" t="s">
        <v>1953</v>
      </c>
      <c r="Y182" s="1313"/>
      <c r="Z182" s="1313"/>
      <c r="AA182" s="1313"/>
      <c r="AB182" s="1313"/>
      <c r="AC182" s="1313"/>
      <c r="AD182" s="1313"/>
      <c r="AE182" s="1179" t="s">
        <v>1954</v>
      </c>
      <c r="AF182" s="1179" t="s">
        <v>1955</v>
      </c>
      <c r="AG182" s="1179" t="s">
        <v>413</v>
      </c>
      <c r="AH182" s="1313"/>
      <c r="AI182" s="1181">
        <v>52000083</v>
      </c>
      <c r="AJ182" s="1313"/>
    </row>
    <row r="183" spans="1:36" s="1320" customFormat="1" ht="41.25" hidden="1" customHeight="1" x14ac:dyDescent="0.2">
      <c r="A183" s="1722"/>
      <c r="B183" s="1676"/>
      <c r="C183" s="1199" t="s">
        <v>1863</v>
      </c>
      <c r="D183" s="1200" t="s">
        <v>1530</v>
      </c>
      <c r="E183" s="1724"/>
      <c r="F183" s="1191">
        <v>1</v>
      </c>
      <c r="G183" s="1201">
        <v>11</v>
      </c>
      <c r="H183" s="1317"/>
      <c r="I183" s="1326" t="s">
        <v>1966</v>
      </c>
      <c r="J183" s="1318">
        <v>6.5</v>
      </c>
      <c r="K183" s="1318"/>
      <c r="L183" s="1318"/>
      <c r="M183" s="1318"/>
      <c r="N183" s="1313"/>
      <c r="O183" s="1313"/>
      <c r="P183" s="1313"/>
      <c r="Q183" s="1191" t="s">
        <v>1897</v>
      </c>
      <c r="R183" s="1313"/>
      <c r="S183" s="1313"/>
      <c r="T183" s="1313"/>
      <c r="U183" s="1313"/>
      <c r="V183" s="1191" t="s">
        <v>1276</v>
      </c>
      <c r="W183" s="1178" t="s">
        <v>413</v>
      </c>
      <c r="X183" s="1219" t="s">
        <v>1953</v>
      </c>
      <c r="Y183" s="1313"/>
      <c r="Z183" s="1313"/>
      <c r="AA183" s="1313"/>
      <c r="AB183" s="1313"/>
      <c r="AC183" s="1313"/>
      <c r="AD183" s="1313"/>
      <c r="AE183" s="1179" t="s">
        <v>1954</v>
      </c>
      <c r="AF183" s="1179" t="s">
        <v>1955</v>
      </c>
      <c r="AG183" s="1179" t="s">
        <v>413</v>
      </c>
      <c r="AH183" s="1313"/>
      <c r="AI183" s="1181">
        <v>52000083</v>
      </c>
      <c r="AJ183" s="1313"/>
    </row>
    <row r="184" spans="1:36" s="1230" customFormat="1" ht="49.5" hidden="1" customHeight="1" x14ac:dyDescent="0.25">
      <c r="A184" s="1722"/>
      <c r="B184" s="1676"/>
      <c r="C184" s="1220"/>
      <c r="D184" s="1221" t="s">
        <v>1967</v>
      </c>
      <c r="E184" s="1724"/>
      <c r="F184" s="1222"/>
      <c r="G184" s="1223"/>
      <c r="H184" s="1224"/>
      <c r="I184" s="1223"/>
      <c r="J184" s="1321">
        <f>SUM(J175:J183)</f>
        <v>109.6</v>
      </c>
      <c r="K184" s="1321">
        <f>SUM(K175:K183)</f>
        <v>44.5</v>
      </c>
      <c r="L184" s="1321">
        <f>SUM(L175:L183)</f>
        <v>24</v>
      </c>
      <c r="M184" s="1226"/>
      <c r="N184" s="1227"/>
      <c r="O184" s="1227"/>
      <c r="P184" s="1227"/>
      <c r="Q184" s="1227"/>
      <c r="R184" s="1227"/>
      <c r="S184" s="1227"/>
      <c r="T184" s="1227"/>
      <c r="U184" s="1227"/>
      <c r="V184" s="1228"/>
      <c r="W184" s="1228"/>
      <c r="X184" s="1229"/>
      <c r="Y184" s="1227"/>
      <c r="Z184" s="1227"/>
      <c r="AA184" s="1227"/>
      <c r="AB184" s="1227"/>
      <c r="AC184" s="1227"/>
      <c r="AD184" s="1227"/>
      <c r="AE184" s="1227"/>
      <c r="AF184" s="1227"/>
      <c r="AG184" s="1227"/>
      <c r="AH184" s="1227"/>
      <c r="AI184" s="1227"/>
      <c r="AJ184" s="1227"/>
    </row>
    <row r="185" spans="1:36" s="1315" customFormat="1" ht="41.25" customHeight="1" x14ac:dyDescent="0.25">
      <c r="A185" s="1721"/>
      <c r="B185" s="1688"/>
      <c r="C185" s="1183" t="s">
        <v>1863</v>
      </c>
      <c r="D185" s="1192" t="s">
        <v>1530</v>
      </c>
      <c r="E185" s="1726"/>
      <c r="F185" s="1322">
        <v>2</v>
      </c>
      <c r="G185" s="1314" t="s">
        <v>1968</v>
      </c>
      <c r="H185" s="1308"/>
      <c r="I185" s="1314" t="s">
        <v>1769</v>
      </c>
      <c r="J185" s="1323">
        <v>22.4</v>
      </c>
      <c r="K185" s="1311">
        <v>22.4</v>
      </c>
      <c r="L185" s="1311"/>
      <c r="M185" s="1325" t="s">
        <v>1969</v>
      </c>
      <c r="N185" s="1284"/>
      <c r="O185" s="1284"/>
      <c r="P185" s="1284"/>
      <c r="Q185" s="1233" t="s">
        <v>1865</v>
      </c>
      <c r="R185" s="1281">
        <v>26000</v>
      </c>
      <c r="S185" s="1282">
        <f>J185*R185</f>
        <v>582400</v>
      </c>
      <c r="T185" s="1284"/>
      <c r="U185" s="1284"/>
      <c r="V185" s="1190" t="s">
        <v>1276</v>
      </c>
      <c r="W185" s="1190" t="s">
        <v>1866</v>
      </c>
      <c r="X185" s="1251" t="s">
        <v>1953</v>
      </c>
      <c r="Y185" s="1284"/>
      <c r="Z185" s="1284"/>
      <c r="AA185" s="1284"/>
      <c r="AB185" s="1284"/>
      <c r="AC185" s="1284"/>
      <c r="AD185" s="1284"/>
      <c r="AE185" s="1179" t="s">
        <v>1954</v>
      </c>
      <c r="AF185" s="1179" t="s">
        <v>1955</v>
      </c>
      <c r="AG185" s="1312" t="s">
        <v>2024</v>
      </c>
      <c r="AH185" s="1313"/>
      <c r="AI185" s="1181">
        <v>52000083</v>
      </c>
      <c r="AJ185" s="1284"/>
    </row>
    <row r="186" spans="1:36" s="1320" customFormat="1" ht="41.25" hidden="1" customHeight="1" x14ac:dyDescent="0.2">
      <c r="A186" s="1722"/>
      <c r="B186" s="1199" t="s">
        <v>1970</v>
      </c>
      <c r="C186" s="1199" t="s">
        <v>1863</v>
      </c>
      <c r="D186" s="1200" t="s">
        <v>1530</v>
      </c>
      <c r="E186" s="1201"/>
      <c r="F186" s="1191">
        <v>2</v>
      </c>
      <c r="G186" s="1201">
        <v>93</v>
      </c>
      <c r="H186" s="1317"/>
      <c r="I186" s="1243" t="s">
        <v>1929</v>
      </c>
      <c r="J186" s="1318">
        <v>4.8</v>
      </c>
      <c r="K186" s="1318">
        <v>4.8</v>
      </c>
      <c r="L186" s="1318"/>
      <c r="M186" s="1327"/>
      <c r="N186" s="1313"/>
      <c r="O186" s="1313"/>
      <c r="P186" s="1313"/>
      <c r="Q186" s="1191" t="s">
        <v>346</v>
      </c>
      <c r="R186" s="1313"/>
      <c r="S186" s="1313"/>
      <c r="T186" s="1313"/>
      <c r="U186" s="1313"/>
      <c r="V186" s="1191" t="s">
        <v>1276</v>
      </c>
      <c r="W186" s="1178" t="s">
        <v>413</v>
      </c>
      <c r="X186" s="1219" t="s">
        <v>1953</v>
      </c>
      <c r="Y186" s="1313"/>
      <c r="Z186" s="1313"/>
      <c r="AA186" s="1313"/>
      <c r="AB186" s="1313"/>
      <c r="AC186" s="1313"/>
      <c r="AD186" s="1313"/>
      <c r="AE186" s="1179" t="s">
        <v>1954</v>
      </c>
      <c r="AF186" s="1179" t="s">
        <v>1955</v>
      </c>
      <c r="AG186" s="1179" t="s">
        <v>413</v>
      </c>
      <c r="AH186" s="1313"/>
      <c r="AI186" s="1181">
        <v>52000083</v>
      </c>
      <c r="AJ186" s="1313"/>
    </row>
    <row r="187" spans="1:36" s="1320" customFormat="1" ht="41.25" hidden="1" customHeight="1" x14ac:dyDescent="0.2">
      <c r="A187" s="1722"/>
      <c r="B187" s="1199" t="s">
        <v>1970</v>
      </c>
      <c r="C187" s="1199" t="s">
        <v>1863</v>
      </c>
      <c r="D187" s="1200" t="s">
        <v>1530</v>
      </c>
      <c r="E187" s="1201"/>
      <c r="F187" s="1191">
        <v>2</v>
      </c>
      <c r="G187" s="1201">
        <v>94</v>
      </c>
      <c r="H187" s="1317"/>
      <c r="I187" s="1243" t="s">
        <v>1929</v>
      </c>
      <c r="J187" s="1318">
        <v>4.7</v>
      </c>
      <c r="K187" s="1318">
        <v>4.7</v>
      </c>
      <c r="L187" s="1318"/>
      <c r="M187" s="1327"/>
      <c r="N187" s="1313"/>
      <c r="O187" s="1313"/>
      <c r="P187" s="1313"/>
      <c r="Q187" s="1191" t="s">
        <v>346</v>
      </c>
      <c r="R187" s="1313"/>
      <c r="S187" s="1313"/>
      <c r="T187" s="1313"/>
      <c r="U187" s="1313"/>
      <c r="V187" s="1191" t="s">
        <v>1276</v>
      </c>
      <c r="W187" s="1178" t="s">
        <v>413</v>
      </c>
      <c r="X187" s="1219" t="s">
        <v>1953</v>
      </c>
      <c r="Y187" s="1313"/>
      <c r="Z187" s="1313"/>
      <c r="AA187" s="1313"/>
      <c r="AB187" s="1313"/>
      <c r="AC187" s="1313"/>
      <c r="AD187" s="1313"/>
      <c r="AE187" s="1179" t="s">
        <v>1954</v>
      </c>
      <c r="AF187" s="1179" t="s">
        <v>1955</v>
      </c>
      <c r="AG187" s="1179" t="s">
        <v>413</v>
      </c>
      <c r="AH187" s="1313"/>
      <c r="AI187" s="1181">
        <v>52000083</v>
      </c>
      <c r="AJ187" s="1313"/>
    </row>
    <row r="188" spans="1:36" s="1320" customFormat="1" ht="41.25" hidden="1" customHeight="1" x14ac:dyDescent="0.2">
      <c r="A188" s="1722"/>
      <c r="B188" s="1199" t="s">
        <v>1970</v>
      </c>
      <c r="C188" s="1199" t="s">
        <v>1863</v>
      </c>
      <c r="D188" s="1200" t="s">
        <v>1530</v>
      </c>
      <c r="E188" s="1201"/>
      <c r="F188" s="1191">
        <v>2</v>
      </c>
      <c r="G188" s="1201">
        <v>95</v>
      </c>
      <c r="H188" s="1317"/>
      <c r="I188" s="1243" t="s">
        <v>1881</v>
      </c>
      <c r="J188" s="1318">
        <v>12.4</v>
      </c>
      <c r="K188" s="1318">
        <v>12.4</v>
      </c>
      <c r="L188" s="1318"/>
      <c r="M188" s="1327"/>
      <c r="N188" s="1313"/>
      <c r="O188" s="1313"/>
      <c r="P188" s="1313"/>
      <c r="Q188" s="1191" t="s">
        <v>346</v>
      </c>
      <c r="R188" s="1313"/>
      <c r="S188" s="1313"/>
      <c r="T188" s="1313"/>
      <c r="U188" s="1313"/>
      <c r="V188" s="1191" t="s">
        <v>1276</v>
      </c>
      <c r="W188" s="1178" t="s">
        <v>413</v>
      </c>
      <c r="X188" s="1219" t="s">
        <v>1953</v>
      </c>
      <c r="Y188" s="1313"/>
      <c r="Z188" s="1313"/>
      <c r="AA188" s="1313"/>
      <c r="AB188" s="1313"/>
      <c r="AC188" s="1313"/>
      <c r="AD188" s="1313"/>
      <c r="AE188" s="1179" t="s">
        <v>1954</v>
      </c>
      <c r="AF188" s="1179" t="s">
        <v>1955</v>
      </c>
      <c r="AG188" s="1179" t="s">
        <v>413</v>
      </c>
      <c r="AH188" s="1313"/>
      <c r="AI188" s="1181">
        <v>52000083</v>
      </c>
      <c r="AJ188" s="1313"/>
    </row>
    <row r="189" spans="1:36" s="1320" customFormat="1" ht="41.25" hidden="1" customHeight="1" x14ac:dyDescent="0.2">
      <c r="A189" s="1722"/>
      <c r="B189" s="1199" t="s">
        <v>1970</v>
      </c>
      <c r="C189" s="1199" t="s">
        <v>1863</v>
      </c>
      <c r="D189" s="1200" t="s">
        <v>1530</v>
      </c>
      <c r="E189" s="1201"/>
      <c r="F189" s="1191">
        <v>2</v>
      </c>
      <c r="G189" s="1201">
        <v>96</v>
      </c>
      <c r="H189" s="1317"/>
      <c r="I189" s="1243" t="s">
        <v>1877</v>
      </c>
      <c r="J189" s="1318">
        <v>51.1</v>
      </c>
      <c r="K189" s="1318">
        <v>51.1</v>
      </c>
      <c r="L189" s="1318"/>
      <c r="M189" s="1327"/>
      <c r="N189" s="1313"/>
      <c r="O189" s="1313"/>
      <c r="P189" s="1313"/>
      <c r="Q189" s="1191" t="s">
        <v>346</v>
      </c>
      <c r="R189" s="1313"/>
      <c r="S189" s="1313"/>
      <c r="T189" s="1313"/>
      <c r="U189" s="1313"/>
      <c r="V189" s="1191" t="s">
        <v>1276</v>
      </c>
      <c r="W189" s="1178" t="s">
        <v>413</v>
      </c>
      <c r="X189" s="1219" t="s">
        <v>1953</v>
      </c>
      <c r="Y189" s="1313"/>
      <c r="Z189" s="1313"/>
      <c r="AA189" s="1313"/>
      <c r="AB189" s="1313"/>
      <c r="AC189" s="1313"/>
      <c r="AD189" s="1313"/>
      <c r="AE189" s="1179" t="s">
        <v>1954</v>
      </c>
      <c r="AF189" s="1179" t="s">
        <v>1955</v>
      </c>
      <c r="AG189" s="1179" t="s">
        <v>413</v>
      </c>
      <c r="AH189" s="1313"/>
      <c r="AI189" s="1181">
        <v>52000083</v>
      </c>
      <c r="AJ189" s="1313"/>
    </row>
    <row r="190" spans="1:36" s="1230" customFormat="1" ht="49.5" hidden="1" customHeight="1" x14ac:dyDescent="0.25">
      <c r="A190" s="1722"/>
      <c r="B190" s="1220"/>
      <c r="C190" s="1220"/>
      <c r="D190" s="1221" t="s">
        <v>1971</v>
      </c>
      <c r="E190" s="1222"/>
      <c r="F190" s="1222"/>
      <c r="G190" s="1223"/>
      <c r="H190" s="1224"/>
      <c r="I190" s="1223"/>
      <c r="J190" s="1321">
        <f>SUM(J185:J189)</f>
        <v>95.4</v>
      </c>
      <c r="K190" s="1321">
        <f>SUM(K185:K185)</f>
        <v>22.4</v>
      </c>
      <c r="L190" s="1321">
        <f>SUM(L185:L185)</f>
        <v>0</v>
      </c>
      <c r="M190" s="1226"/>
      <c r="N190" s="1227"/>
      <c r="O190" s="1227"/>
      <c r="P190" s="1227"/>
      <c r="Q190" s="1227"/>
      <c r="R190" s="1227"/>
      <c r="S190" s="1227"/>
      <c r="T190" s="1227"/>
      <c r="U190" s="1227"/>
      <c r="V190" s="1228"/>
      <c r="W190" s="1228"/>
      <c r="X190" s="1229"/>
      <c r="Y190" s="1227"/>
      <c r="Z190" s="1227"/>
      <c r="AA190" s="1227"/>
      <c r="AB190" s="1227"/>
      <c r="AC190" s="1227"/>
      <c r="AD190" s="1227"/>
      <c r="AE190" s="1227"/>
      <c r="AF190" s="1227"/>
      <c r="AG190" s="1227"/>
      <c r="AH190" s="1227"/>
      <c r="AI190" s="1227"/>
      <c r="AJ190" s="1227"/>
    </row>
    <row r="191" spans="1:36" s="1231" customFormat="1" ht="49.5" customHeight="1" x14ac:dyDescent="0.25">
      <c r="A191" s="1723"/>
      <c r="B191" s="1727" t="s">
        <v>1972</v>
      </c>
      <c r="C191" s="1728"/>
      <c r="D191" s="1728"/>
      <c r="E191" s="1729"/>
      <c r="F191" s="1729"/>
      <c r="G191" s="1729"/>
      <c r="H191" s="1728"/>
      <c r="I191" s="1729"/>
      <c r="J191" s="1729"/>
      <c r="K191" s="1728"/>
      <c r="L191" s="1728"/>
      <c r="M191" s="1728"/>
      <c r="N191" s="1728"/>
      <c r="O191" s="1728"/>
      <c r="P191" s="1728"/>
      <c r="Q191" s="1728"/>
      <c r="R191" s="1730"/>
      <c r="S191" s="1731">
        <f>S163+S168+S175+S185</f>
        <v>3070400</v>
      </c>
      <c r="T191" s="1732"/>
      <c r="U191" s="1732"/>
      <c r="V191" s="1732"/>
      <c r="W191" s="1732"/>
      <c r="X191" s="1733"/>
      <c r="Y191" s="1732"/>
      <c r="Z191" s="1732"/>
      <c r="AA191" s="1732"/>
      <c r="AB191" s="1732"/>
      <c r="AC191" s="1732"/>
      <c r="AD191" s="1732"/>
      <c r="AE191" s="1732"/>
      <c r="AF191" s="1732"/>
      <c r="AG191" s="1733"/>
      <c r="AH191" s="1732"/>
      <c r="AI191" s="1732"/>
      <c r="AJ191" s="1732"/>
    </row>
    <row r="192" spans="1:36" s="1315" customFormat="1" ht="41.25" customHeight="1" x14ac:dyDescent="0.25">
      <c r="A192" s="1721"/>
      <c r="B192" s="1687" t="s">
        <v>1949</v>
      </c>
      <c r="C192" s="1183" t="s">
        <v>1863</v>
      </c>
      <c r="D192" s="1192" t="s">
        <v>1530</v>
      </c>
      <c r="E192" s="1725"/>
      <c r="F192" s="1725"/>
      <c r="G192" s="1314">
        <v>46</v>
      </c>
      <c r="H192" s="1329"/>
      <c r="I192" s="1314" t="s">
        <v>1876</v>
      </c>
      <c r="J192" s="1323">
        <v>5.3</v>
      </c>
      <c r="K192" s="1330">
        <v>5.3</v>
      </c>
      <c r="L192" s="1330"/>
      <c r="M192" s="1331" t="s">
        <v>1973</v>
      </c>
      <c r="N192" s="1284"/>
      <c r="O192" s="1284"/>
      <c r="P192" s="1284"/>
      <c r="Q192" s="1332" t="s">
        <v>1865</v>
      </c>
      <c r="R192" s="1328">
        <v>15000</v>
      </c>
      <c r="S192" s="1328">
        <f t="shared" ref="S192:S193" si="7">J192*R192</f>
        <v>79500</v>
      </c>
      <c r="T192" s="1284"/>
      <c r="U192" s="1333"/>
      <c r="V192" s="1334" t="s">
        <v>1276</v>
      </c>
      <c r="W192" s="1334" t="s">
        <v>1866</v>
      </c>
      <c r="X192" s="1251" t="s">
        <v>1953</v>
      </c>
      <c r="Y192" s="1335"/>
      <c r="Z192" s="1284"/>
      <c r="AA192" s="1284"/>
      <c r="AB192" s="1284"/>
      <c r="AC192" s="1284"/>
      <c r="AD192" s="1284"/>
      <c r="AE192" s="1336" t="s">
        <v>1954</v>
      </c>
      <c r="AF192" s="1336" t="s">
        <v>1955</v>
      </c>
      <c r="AG192" s="1312" t="s">
        <v>2024</v>
      </c>
      <c r="AH192" s="1337"/>
      <c r="AI192" s="1338">
        <v>52000083</v>
      </c>
      <c r="AJ192" s="1335"/>
    </row>
    <row r="193" spans="1:36" s="1315" customFormat="1" ht="41.25" customHeight="1" x14ac:dyDescent="0.25">
      <c r="A193" s="1721"/>
      <c r="B193" s="1688"/>
      <c r="C193" s="1183" t="s">
        <v>1863</v>
      </c>
      <c r="D193" s="1192" t="s">
        <v>1530</v>
      </c>
      <c r="E193" s="1726"/>
      <c r="F193" s="1726"/>
      <c r="G193" s="1314">
        <v>81</v>
      </c>
      <c r="H193" s="1329"/>
      <c r="I193" s="1314" t="s">
        <v>1876</v>
      </c>
      <c r="J193" s="1323">
        <v>6.3</v>
      </c>
      <c r="K193" s="1330">
        <v>6.3</v>
      </c>
      <c r="L193" s="1330">
        <v>6.3</v>
      </c>
      <c r="M193" s="1331" t="s">
        <v>1974</v>
      </c>
      <c r="N193" s="1284"/>
      <c r="O193" s="1284"/>
      <c r="P193" s="1284"/>
      <c r="Q193" s="1332" t="s">
        <v>1865</v>
      </c>
      <c r="R193" s="1328">
        <v>15000</v>
      </c>
      <c r="S193" s="1328">
        <f t="shared" si="7"/>
        <v>94500</v>
      </c>
      <c r="T193" s="1284"/>
      <c r="U193" s="1333"/>
      <c r="V193" s="1334" t="s">
        <v>1276</v>
      </c>
      <c r="W193" s="1334" t="s">
        <v>1866</v>
      </c>
      <c r="X193" s="1251" t="s">
        <v>1953</v>
      </c>
      <c r="Y193" s="1335"/>
      <c r="Z193" s="1284"/>
      <c r="AA193" s="1284"/>
      <c r="AB193" s="1284"/>
      <c r="AC193" s="1284"/>
      <c r="AD193" s="1284"/>
      <c r="AE193" s="1336" t="s">
        <v>1954</v>
      </c>
      <c r="AF193" s="1336" t="s">
        <v>1955</v>
      </c>
      <c r="AG193" s="1312" t="s">
        <v>2024</v>
      </c>
      <c r="AH193" s="1337"/>
      <c r="AI193" s="1338">
        <v>52000083</v>
      </c>
      <c r="AJ193" s="1335"/>
    </row>
    <row r="194" spans="1:36" s="1320" customFormat="1" ht="32.25" hidden="1" customHeight="1" x14ac:dyDescent="0.2">
      <c r="A194" s="1722"/>
      <c r="B194" s="1199" t="s">
        <v>1970</v>
      </c>
      <c r="C194" s="1199" t="s">
        <v>1863</v>
      </c>
      <c r="D194" s="1200" t="s">
        <v>1530</v>
      </c>
      <c r="E194" s="1201">
        <v>1</v>
      </c>
      <c r="F194" s="1191"/>
      <c r="G194" s="1201">
        <v>29</v>
      </c>
      <c r="H194" s="1317"/>
      <c r="I194" s="1243" t="s">
        <v>1931</v>
      </c>
      <c r="J194" s="1318">
        <v>129.30000000000001</v>
      </c>
      <c r="K194" s="1318"/>
      <c r="L194" s="1318"/>
      <c r="M194" s="1327"/>
      <c r="N194" s="1313"/>
      <c r="O194" s="1313"/>
      <c r="P194" s="1313"/>
      <c r="Q194" s="1191" t="s">
        <v>346</v>
      </c>
      <c r="R194" s="1313"/>
      <c r="S194" s="1313"/>
      <c r="T194" s="1313"/>
      <c r="U194" s="1313"/>
      <c r="V194" s="1191" t="s">
        <v>1276</v>
      </c>
      <c r="W194" s="1178"/>
      <c r="X194" s="1219" t="s">
        <v>1953</v>
      </c>
      <c r="Y194" s="1313"/>
      <c r="Z194" s="1313"/>
      <c r="AA194" s="1313"/>
      <c r="AB194" s="1313"/>
      <c r="AC194" s="1313"/>
      <c r="AD194" s="1313"/>
      <c r="AE194" s="1179" t="s">
        <v>1954</v>
      </c>
      <c r="AF194" s="1179" t="s">
        <v>1955</v>
      </c>
      <c r="AG194" s="1179" t="s">
        <v>413</v>
      </c>
      <c r="AH194" s="1313"/>
      <c r="AI194" s="1181">
        <v>52000083</v>
      </c>
      <c r="AJ194" s="1313"/>
    </row>
    <row r="195" spans="1:36" s="1320" customFormat="1" ht="29.25" hidden="1" customHeight="1" x14ac:dyDescent="0.2">
      <c r="A195" s="1722"/>
      <c r="B195" s="1199" t="s">
        <v>1970</v>
      </c>
      <c r="C195" s="1199" t="s">
        <v>1863</v>
      </c>
      <c r="D195" s="1200" t="s">
        <v>1530</v>
      </c>
      <c r="E195" s="1201">
        <v>1</v>
      </c>
      <c r="F195" s="1191"/>
      <c r="G195" s="1201">
        <v>30</v>
      </c>
      <c r="H195" s="1317"/>
      <c r="I195" s="1243" t="s">
        <v>1929</v>
      </c>
      <c r="J195" s="1318">
        <v>14.7</v>
      </c>
      <c r="K195" s="1318"/>
      <c r="L195" s="1318"/>
      <c r="M195" s="1327"/>
      <c r="N195" s="1313"/>
      <c r="O195" s="1313"/>
      <c r="P195" s="1313"/>
      <c r="Q195" s="1191" t="s">
        <v>346</v>
      </c>
      <c r="R195" s="1313"/>
      <c r="S195" s="1313"/>
      <c r="T195" s="1313"/>
      <c r="U195" s="1313"/>
      <c r="V195" s="1191" t="s">
        <v>1276</v>
      </c>
      <c r="W195" s="1178" t="s">
        <v>413</v>
      </c>
      <c r="X195" s="1219" t="s">
        <v>1953</v>
      </c>
      <c r="Y195" s="1313"/>
      <c r="Z195" s="1313"/>
      <c r="AA195" s="1313"/>
      <c r="AB195" s="1313"/>
      <c r="AC195" s="1313"/>
      <c r="AD195" s="1313"/>
      <c r="AE195" s="1179" t="s">
        <v>1954</v>
      </c>
      <c r="AF195" s="1179" t="s">
        <v>1955</v>
      </c>
      <c r="AG195" s="1179" t="s">
        <v>413</v>
      </c>
      <c r="AH195" s="1313"/>
      <c r="AI195" s="1181">
        <v>52000083</v>
      </c>
      <c r="AJ195" s="1313"/>
    </row>
    <row r="196" spans="1:36" s="1320" customFormat="1" ht="17.25" hidden="1" customHeight="1" x14ac:dyDescent="0.2">
      <c r="A196" s="1722"/>
      <c r="B196" s="1199" t="s">
        <v>1970</v>
      </c>
      <c r="C196" s="1199" t="s">
        <v>1863</v>
      </c>
      <c r="D196" s="1200" t="s">
        <v>1530</v>
      </c>
      <c r="E196" s="1201">
        <v>1</v>
      </c>
      <c r="F196" s="1191"/>
      <c r="G196" s="1201">
        <v>36</v>
      </c>
      <c r="H196" s="1317"/>
      <c r="I196" s="1243" t="s">
        <v>1877</v>
      </c>
      <c r="J196" s="1318">
        <v>89.6</v>
      </c>
      <c r="K196" s="1318"/>
      <c r="L196" s="1318"/>
      <c r="M196" s="1327"/>
      <c r="N196" s="1313"/>
      <c r="O196" s="1313"/>
      <c r="P196" s="1313"/>
      <c r="Q196" s="1191" t="s">
        <v>346</v>
      </c>
      <c r="R196" s="1313"/>
      <c r="S196" s="1313"/>
      <c r="T196" s="1313"/>
      <c r="U196" s="1313"/>
      <c r="V196" s="1191" t="s">
        <v>1276</v>
      </c>
      <c r="W196" s="1178"/>
      <c r="X196" s="1219" t="s">
        <v>1953</v>
      </c>
      <c r="Y196" s="1313"/>
      <c r="Z196" s="1313"/>
      <c r="AA196" s="1313"/>
      <c r="AB196" s="1313"/>
      <c r="AC196" s="1313"/>
      <c r="AD196" s="1313"/>
      <c r="AE196" s="1179" t="s">
        <v>1954</v>
      </c>
      <c r="AF196" s="1179" t="s">
        <v>1955</v>
      </c>
      <c r="AG196" s="1179" t="s">
        <v>413</v>
      </c>
      <c r="AH196" s="1313"/>
      <c r="AI196" s="1181">
        <v>52000083</v>
      </c>
      <c r="AJ196" s="1313"/>
    </row>
    <row r="197" spans="1:36" s="1230" customFormat="1" ht="21.75" hidden="1" customHeight="1" x14ac:dyDescent="0.25">
      <c r="A197" s="1722"/>
      <c r="B197" s="1220"/>
      <c r="C197" s="1220"/>
      <c r="D197" s="1221" t="s">
        <v>1975</v>
      </c>
      <c r="E197" s="1222"/>
      <c r="F197" s="1222"/>
      <c r="G197" s="1223"/>
      <c r="H197" s="1224"/>
      <c r="I197" s="1223"/>
      <c r="J197" s="1321">
        <f>SUM(J192:J196)</f>
        <v>245.2</v>
      </c>
      <c r="K197" s="1321">
        <f>SUM(K192:K196)</f>
        <v>11.6</v>
      </c>
      <c r="L197" s="1321">
        <f>SUM(L192:L196)</f>
        <v>6.3</v>
      </c>
      <c r="M197" s="1226"/>
      <c r="N197" s="1227"/>
      <c r="O197" s="1227"/>
      <c r="P197" s="1227"/>
      <c r="Q197" s="1227"/>
      <c r="R197" s="1227"/>
      <c r="S197" s="1227"/>
      <c r="T197" s="1227"/>
      <c r="U197" s="1227"/>
      <c r="V197" s="1228"/>
      <c r="W197" s="1228"/>
      <c r="X197" s="1229"/>
      <c r="Y197" s="1227"/>
      <c r="Z197" s="1227"/>
      <c r="AA197" s="1227"/>
      <c r="AB197" s="1227"/>
      <c r="AC197" s="1227"/>
      <c r="AD197" s="1227"/>
      <c r="AE197" s="1227"/>
      <c r="AF197" s="1227"/>
      <c r="AG197" s="1227"/>
      <c r="AH197" s="1227"/>
      <c r="AI197" s="1227"/>
      <c r="AJ197" s="1227"/>
    </row>
    <row r="198" spans="1:36" s="1231" customFormat="1" ht="49.5" customHeight="1" x14ac:dyDescent="0.25">
      <c r="A198" s="1723"/>
      <c r="B198" s="1505" t="s">
        <v>1810</v>
      </c>
      <c r="C198" s="1506"/>
      <c r="D198" s="1506"/>
      <c r="E198" s="1507"/>
      <c r="F198" s="1507"/>
      <c r="G198" s="1507"/>
      <c r="H198" s="1506"/>
      <c r="I198" s="1507"/>
      <c r="J198" s="1507"/>
      <c r="K198" s="1506"/>
      <c r="L198" s="1506"/>
      <c r="M198" s="1506"/>
      <c r="N198" s="1506"/>
      <c r="O198" s="1506"/>
      <c r="P198" s="1506"/>
      <c r="Q198" s="1506"/>
      <c r="R198" s="1508"/>
      <c r="S198" s="1509">
        <f>S192+S193</f>
        <v>174000</v>
      </c>
      <c r="T198" s="1510"/>
      <c r="U198" s="1510"/>
      <c r="V198" s="1510"/>
      <c r="W198" s="1510"/>
      <c r="X198" s="1511"/>
      <c r="Y198" s="1510"/>
      <c r="Z198" s="1510"/>
      <c r="AA198" s="1510"/>
      <c r="AB198" s="1510"/>
      <c r="AC198" s="1510"/>
      <c r="AD198" s="1510"/>
      <c r="AE198" s="1510"/>
      <c r="AF198" s="1510"/>
      <c r="AG198" s="1511"/>
      <c r="AH198" s="1510"/>
      <c r="AI198" s="1510"/>
      <c r="AJ198" s="1510"/>
    </row>
    <row r="199" spans="1:36" s="1315" customFormat="1" ht="41.25" customHeight="1" x14ac:dyDescent="0.25">
      <c r="A199" s="1740"/>
      <c r="B199" s="1675"/>
      <c r="C199" s="1183" t="s">
        <v>1863</v>
      </c>
      <c r="D199" s="1192" t="s">
        <v>1530</v>
      </c>
      <c r="E199" s="1725"/>
      <c r="F199" s="1725"/>
      <c r="G199" s="1314">
        <v>70</v>
      </c>
      <c r="H199" s="1329"/>
      <c r="I199" s="1314" t="s">
        <v>1876</v>
      </c>
      <c r="J199" s="1323">
        <v>4.5999999999999996</v>
      </c>
      <c r="K199" s="1311">
        <v>4.5999999999999996</v>
      </c>
      <c r="L199" s="1311"/>
      <c r="M199" s="1331" t="s">
        <v>1964</v>
      </c>
      <c r="N199" s="1284"/>
      <c r="O199" s="1284"/>
      <c r="P199" s="1284"/>
      <c r="Q199" s="1332" t="s">
        <v>1865</v>
      </c>
      <c r="R199" s="1328">
        <v>15000</v>
      </c>
      <c r="S199" s="1328">
        <f t="shared" ref="S199" si="8">J199*R199</f>
        <v>69000</v>
      </c>
      <c r="T199" s="1284"/>
      <c r="U199" s="1333"/>
      <c r="V199" s="1334" t="s">
        <v>1276</v>
      </c>
      <c r="W199" s="1334" t="s">
        <v>1866</v>
      </c>
      <c r="X199" s="1251" t="s">
        <v>1953</v>
      </c>
      <c r="Y199" s="1284"/>
      <c r="Z199" s="1284"/>
      <c r="AA199" s="1284"/>
      <c r="AB199" s="1284"/>
      <c r="AC199" s="1284"/>
      <c r="AD199" s="1284"/>
      <c r="AE199" s="1179" t="s">
        <v>1954</v>
      </c>
      <c r="AF199" s="1179" t="s">
        <v>1955</v>
      </c>
      <c r="AG199" s="1312" t="s">
        <v>2024</v>
      </c>
      <c r="AH199" s="1313"/>
      <c r="AI199" s="1181">
        <v>52000083</v>
      </c>
      <c r="AJ199" s="1284"/>
    </row>
    <row r="200" spans="1:36" s="1320" customFormat="1" ht="55.5" hidden="1" customHeight="1" x14ac:dyDescent="0.2">
      <c r="A200" s="1722"/>
      <c r="B200" s="1676"/>
      <c r="C200" s="1199" t="s">
        <v>1863</v>
      </c>
      <c r="D200" s="1200" t="s">
        <v>1530</v>
      </c>
      <c r="E200" s="1724"/>
      <c r="F200" s="1741"/>
      <c r="G200" s="1201">
        <v>26</v>
      </c>
      <c r="H200" s="1317"/>
      <c r="I200" s="1243" t="s">
        <v>1877</v>
      </c>
      <c r="J200" s="1318">
        <v>139.1</v>
      </c>
      <c r="K200" s="1318"/>
      <c r="L200" s="1318"/>
      <c r="M200" s="1327"/>
      <c r="N200" s="1313"/>
      <c r="O200" s="1313"/>
      <c r="P200" s="1313"/>
      <c r="Q200" s="1191" t="s">
        <v>346</v>
      </c>
      <c r="R200" s="1313"/>
      <c r="S200" s="1313"/>
      <c r="T200" s="1313"/>
      <c r="U200" s="1313"/>
      <c r="V200" s="1191" t="s">
        <v>1276</v>
      </c>
      <c r="W200" s="1178" t="s">
        <v>413</v>
      </c>
      <c r="X200" s="1219" t="s">
        <v>1953</v>
      </c>
      <c r="Y200" s="1313"/>
      <c r="Z200" s="1313"/>
      <c r="AA200" s="1313"/>
      <c r="AB200" s="1313"/>
      <c r="AC200" s="1313"/>
      <c r="AD200" s="1313"/>
      <c r="AE200" s="1179" t="s">
        <v>1954</v>
      </c>
      <c r="AF200" s="1179" t="s">
        <v>1955</v>
      </c>
      <c r="AG200" s="1179" t="s">
        <v>413</v>
      </c>
      <c r="AH200" s="1313"/>
      <c r="AI200" s="1181">
        <v>52000083</v>
      </c>
      <c r="AJ200" s="1313"/>
    </row>
    <row r="201" spans="1:36" s="1320" customFormat="1" ht="29.25" hidden="1" customHeight="1" x14ac:dyDescent="0.2">
      <c r="A201" s="1722"/>
      <c r="B201" s="1676"/>
      <c r="C201" s="1199" t="s">
        <v>1863</v>
      </c>
      <c r="D201" s="1200" t="s">
        <v>1530</v>
      </c>
      <c r="E201" s="1724"/>
      <c r="F201" s="1741"/>
      <c r="G201" s="1201">
        <v>35</v>
      </c>
      <c r="H201" s="1317"/>
      <c r="I201" s="1243" t="s">
        <v>1931</v>
      </c>
      <c r="J201" s="1318">
        <v>129.1</v>
      </c>
      <c r="K201" s="1318"/>
      <c r="L201" s="1318"/>
      <c r="M201" s="1327"/>
      <c r="N201" s="1313"/>
      <c r="O201" s="1313"/>
      <c r="P201" s="1313"/>
      <c r="Q201" s="1191" t="s">
        <v>346</v>
      </c>
      <c r="R201" s="1313"/>
      <c r="S201" s="1313"/>
      <c r="T201" s="1313"/>
      <c r="U201" s="1313"/>
      <c r="V201" s="1191" t="s">
        <v>1276</v>
      </c>
      <c r="W201" s="1178" t="s">
        <v>413</v>
      </c>
      <c r="X201" s="1219" t="s">
        <v>1953</v>
      </c>
      <c r="Y201" s="1313"/>
      <c r="Z201" s="1313"/>
      <c r="AA201" s="1313"/>
      <c r="AB201" s="1313"/>
      <c r="AC201" s="1313"/>
      <c r="AD201" s="1313"/>
      <c r="AE201" s="1179" t="s">
        <v>1954</v>
      </c>
      <c r="AF201" s="1179" t="s">
        <v>1955</v>
      </c>
      <c r="AG201" s="1179" t="s">
        <v>413</v>
      </c>
      <c r="AH201" s="1313"/>
      <c r="AI201" s="1181">
        <v>52000083</v>
      </c>
      <c r="AJ201" s="1313"/>
    </row>
    <row r="202" spans="1:36" s="1340" customFormat="1" ht="45.75" customHeight="1" x14ac:dyDescent="0.25">
      <c r="A202" s="1740"/>
      <c r="B202" s="1675"/>
      <c r="C202" s="1199" t="s">
        <v>1863</v>
      </c>
      <c r="D202" s="1200" t="s">
        <v>1530</v>
      </c>
      <c r="E202" s="1725"/>
      <c r="F202" s="1725"/>
      <c r="G202" s="1251">
        <v>47</v>
      </c>
      <c r="H202" s="1317"/>
      <c r="I202" s="1251" t="s">
        <v>1876</v>
      </c>
      <c r="J202" s="1339">
        <v>7.4</v>
      </c>
      <c r="K202" s="1318"/>
      <c r="L202" s="1318"/>
      <c r="M202" s="1327"/>
      <c r="N202" s="1313"/>
      <c r="O202" s="1313"/>
      <c r="P202" s="1313"/>
      <c r="Q202" s="1191" t="s">
        <v>1865</v>
      </c>
      <c r="R202" s="1282">
        <v>15000</v>
      </c>
      <c r="S202" s="1282">
        <f>J202*R202</f>
        <v>111000</v>
      </c>
      <c r="T202" s="1313"/>
      <c r="U202" s="1313"/>
      <c r="V202" s="1191" t="s">
        <v>1276</v>
      </c>
      <c r="W202" s="1178" t="s">
        <v>1866</v>
      </c>
      <c r="X202" s="1251" t="s">
        <v>1953</v>
      </c>
      <c r="Y202" s="1313"/>
      <c r="Z202" s="1313"/>
      <c r="AA202" s="1313"/>
      <c r="AB202" s="1313"/>
      <c r="AC202" s="1313"/>
      <c r="AD202" s="1313"/>
      <c r="AE202" s="1179" t="s">
        <v>1954</v>
      </c>
      <c r="AF202" s="1179" t="s">
        <v>1955</v>
      </c>
      <c r="AG202" s="1312" t="s">
        <v>2024</v>
      </c>
      <c r="AH202" s="1313"/>
      <c r="AI202" s="1181">
        <v>52000083</v>
      </c>
      <c r="AJ202" s="1313"/>
    </row>
    <row r="203" spans="1:36" s="1340" customFormat="1" ht="41.25" customHeight="1" x14ac:dyDescent="0.25">
      <c r="A203" s="1740"/>
      <c r="B203" s="1675"/>
      <c r="C203" s="1199" t="s">
        <v>1863</v>
      </c>
      <c r="D203" s="1200" t="s">
        <v>1530</v>
      </c>
      <c r="E203" s="1726"/>
      <c r="F203" s="1726"/>
      <c r="G203" s="1251">
        <v>52</v>
      </c>
      <c r="H203" s="1341"/>
      <c r="I203" s="1251" t="s">
        <v>1876</v>
      </c>
      <c r="J203" s="1339">
        <v>4.4000000000000004</v>
      </c>
      <c r="K203" s="1318"/>
      <c r="L203" s="1318"/>
      <c r="M203" s="1342"/>
      <c r="N203" s="1313"/>
      <c r="O203" s="1313"/>
      <c r="P203" s="1313"/>
      <c r="Q203" s="1343" t="s">
        <v>1865</v>
      </c>
      <c r="R203" s="1282">
        <v>15000</v>
      </c>
      <c r="S203" s="1282">
        <f>J203*R203</f>
        <v>66000</v>
      </c>
      <c r="T203" s="1313"/>
      <c r="U203" s="1344"/>
      <c r="V203" s="1343" t="s">
        <v>1276</v>
      </c>
      <c r="W203" s="1345" t="s">
        <v>1866</v>
      </c>
      <c r="X203" s="1251" t="s">
        <v>1953</v>
      </c>
      <c r="Y203" s="1313"/>
      <c r="Z203" s="1313"/>
      <c r="AA203" s="1313"/>
      <c r="AB203" s="1313"/>
      <c r="AC203" s="1313"/>
      <c r="AD203" s="1313"/>
      <c r="AE203" s="1179" t="s">
        <v>1954</v>
      </c>
      <c r="AF203" s="1179" t="s">
        <v>1955</v>
      </c>
      <c r="AG203" s="1312" t="s">
        <v>2024</v>
      </c>
      <c r="AH203" s="1313"/>
      <c r="AI203" s="1181">
        <v>52000083</v>
      </c>
      <c r="AJ203" s="1313"/>
    </row>
    <row r="204" spans="1:36" s="1230" customFormat="1" ht="39.75" hidden="1" customHeight="1" x14ac:dyDescent="0.25">
      <c r="A204" s="1722"/>
      <c r="B204" s="1346"/>
      <c r="C204" s="1220"/>
      <c r="D204" s="1221" t="s">
        <v>1976</v>
      </c>
      <c r="E204" s="1222"/>
      <c r="F204" s="1222"/>
      <c r="G204" s="1223"/>
      <c r="H204" s="1224"/>
      <c r="I204" s="1223"/>
      <c r="J204" s="1321">
        <f>SUM(J199:J203)</f>
        <v>284.59999999999991</v>
      </c>
      <c r="K204" s="1321">
        <f>SUM(K199:K203)</f>
        <v>4.5999999999999996</v>
      </c>
      <c r="L204" s="1321">
        <f>SUM(L199:L203)</f>
        <v>0</v>
      </c>
      <c r="M204" s="1226"/>
      <c r="N204" s="1227"/>
      <c r="O204" s="1227"/>
      <c r="P204" s="1227"/>
      <c r="Q204" s="1227"/>
      <c r="R204" s="1227"/>
      <c r="S204" s="1227"/>
      <c r="T204" s="1227"/>
      <c r="U204" s="1227"/>
      <c r="V204" s="1228"/>
      <c r="W204" s="1228"/>
      <c r="X204" s="1229"/>
      <c r="Y204" s="1227"/>
      <c r="Z204" s="1227"/>
      <c r="AA204" s="1227"/>
      <c r="AB204" s="1227"/>
      <c r="AC204" s="1227"/>
      <c r="AD204" s="1227"/>
      <c r="AE204" s="1227"/>
      <c r="AF204" s="1227"/>
      <c r="AG204" s="1227"/>
      <c r="AH204" s="1227"/>
      <c r="AI204" s="1227"/>
      <c r="AJ204" s="1227"/>
    </row>
    <row r="205" spans="1:36" s="1231" customFormat="1" ht="49.5" customHeight="1" x14ac:dyDescent="0.25">
      <c r="A205" s="1740"/>
      <c r="B205" s="1514" t="s">
        <v>1810</v>
      </c>
      <c r="C205" s="1515"/>
      <c r="D205" s="1515"/>
      <c r="E205" s="1516"/>
      <c r="F205" s="1516"/>
      <c r="G205" s="1516"/>
      <c r="H205" s="1515"/>
      <c r="I205" s="1516"/>
      <c r="J205" s="1516"/>
      <c r="K205" s="1515"/>
      <c r="L205" s="1515"/>
      <c r="M205" s="1515"/>
      <c r="N205" s="1515"/>
      <c r="O205" s="1515"/>
      <c r="P205" s="1515"/>
      <c r="Q205" s="1515"/>
      <c r="R205" s="1517"/>
      <c r="S205" s="1512">
        <f>S199+S202+S203</f>
        <v>246000</v>
      </c>
      <c r="T205" s="1510"/>
      <c r="U205" s="1510"/>
      <c r="V205" s="1510"/>
      <c r="W205" s="1510"/>
      <c r="X205" s="1513"/>
      <c r="Y205" s="1510"/>
      <c r="Z205" s="1510"/>
      <c r="AA205" s="1510"/>
      <c r="AB205" s="1510"/>
      <c r="AC205" s="1510"/>
      <c r="AD205" s="1510"/>
      <c r="AE205" s="1510"/>
      <c r="AF205" s="1510"/>
      <c r="AG205" s="1513"/>
      <c r="AH205" s="1510"/>
      <c r="AI205" s="1510"/>
      <c r="AJ205" s="1510"/>
    </row>
    <row r="206" spans="1:36" s="1315" customFormat="1" ht="41.25" customHeight="1" x14ac:dyDescent="0.25">
      <c r="A206" s="1721"/>
      <c r="B206" s="1675" t="s">
        <v>1949</v>
      </c>
      <c r="C206" s="1351" t="s">
        <v>1863</v>
      </c>
      <c r="D206" s="1352" t="s">
        <v>1530</v>
      </c>
      <c r="E206" s="1721"/>
      <c r="F206" s="1721"/>
      <c r="G206" s="1314">
        <v>56</v>
      </c>
      <c r="H206" s="1353"/>
      <c r="I206" s="1314" t="s">
        <v>1876</v>
      </c>
      <c r="J206" s="1323">
        <v>6</v>
      </c>
      <c r="K206" s="1354">
        <v>6</v>
      </c>
      <c r="L206" s="1355">
        <v>4.2</v>
      </c>
      <c r="M206" s="1356" t="s">
        <v>1977</v>
      </c>
      <c r="N206" s="1284"/>
      <c r="O206" s="1284"/>
      <c r="P206" s="1284"/>
      <c r="Q206" s="1357" t="s">
        <v>1865</v>
      </c>
      <c r="R206" s="1328">
        <v>15000</v>
      </c>
      <c r="S206" s="1328">
        <f>J206*R206</f>
        <v>90000</v>
      </c>
      <c r="T206" s="1347"/>
      <c r="U206" s="1335"/>
      <c r="V206" s="1358" t="s">
        <v>1276</v>
      </c>
      <c r="W206" s="1359" t="s">
        <v>1866</v>
      </c>
      <c r="X206" s="1251" t="s">
        <v>1953</v>
      </c>
      <c r="Y206" s="1360"/>
      <c r="Z206" s="1284"/>
      <c r="AA206" s="1284"/>
      <c r="AB206" s="1284"/>
      <c r="AC206" s="1284"/>
      <c r="AD206" s="1284"/>
      <c r="AE206" s="1179" t="s">
        <v>1954</v>
      </c>
      <c r="AF206" s="1348" t="s">
        <v>1955</v>
      </c>
      <c r="AG206" s="1312" t="s">
        <v>2024</v>
      </c>
      <c r="AH206" s="1349"/>
      <c r="AI206" s="1181">
        <v>52000083</v>
      </c>
      <c r="AJ206" s="1350"/>
    </row>
    <row r="207" spans="1:36" s="1315" customFormat="1" ht="41.25" customHeight="1" x14ac:dyDescent="0.25">
      <c r="A207" s="1721"/>
      <c r="B207" s="1675"/>
      <c r="C207" s="1351" t="s">
        <v>1863</v>
      </c>
      <c r="D207" s="1352" t="s">
        <v>1530</v>
      </c>
      <c r="E207" s="1721"/>
      <c r="F207" s="1721"/>
      <c r="G207" s="1314">
        <v>58</v>
      </c>
      <c r="H207" s="1353"/>
      <c r="I207" s="1314" t="s">
        <v>1876</v>
      </c>
      <c r="J207" s="1323">
        <v>4.3</v>
      </c>
      <c r="K207" s="1354">
        <v>4.3</v>
      </c>
      <c r="L207" s="1355"/>
      <c r="M207" s="1356" t="s">
        <v>28</v>
      </c>
      <c r="N207" s="1284"/>
      <c r="O207" s="1284"/>
      <c r="P207" s="1284"/>
      <c r="Q207" s="1357" t="s">
        <v>1865</v>
      </c>
      <c r="R207" s="1328">
        <v>15000</v>
      </c>
      <c r="S207" s="1328">
        <f>J207*R207</f>
        <v>64500</v>
      </c>
      <c r="T207" s="1347"/>
      <c r="U207" s="1335"/>
      <c r="V207" s="1358" t="s">
        <v>1276</v>
      </c>
      <c r="W207" s="1359" t="s">
        <v>1866</v>
      </c>
      <c r="X207" s="1251" t="s">
        <v>1953</v>
      </c>
      <c r="Y207" s="1347"/>
      <c r="Z207" s="1284"/>
      <c r="AA207" s="1284"/>
      <c r="AB207" s="1284"/>
      <c r="AC207" s="1284"/>
      <c r="AD207" s="1284"/>
      <c r="AE207" s="1179" t="s">
        <v>1954</v>
      </c>
      <c r="AF207" s="1348" t="s">
        <v>1955</v>
      </c>
      <c r="AG207" s="1312" t="s">
        <v>2024</v>
      </c>
      <c r="AH207" s="1349"/>
      <c r="AI207" s="1181">
        <v>52000083</v>
      </c>
      <c r="AJ207" s="1350"/>
    </row>
    <row r="208" spans="1:36" s="1320" customFormat="1" ht="41.25" hidden="1" customHeight="1" x14ac:dyDescent="0.2">
      <c r="A208" s="1722"/>
      <c r="B208" s="1676"/>
      <c r="C208" s="1199" t="s">
        <v>1863</v>
      </c>
      <c r="D208" s="1200" t="s">
        <v>1530</v>
      </c>
      <c r="E208" s="1724"/>
      <c r="F208" s="1741"/>
      <c r="G208" s="1361">
        <v>39</v>
      </c>
      <c r="H208" s="1362"/>
      <c r="I208" s="1363" t="s">
        <v>1931</v>
      </c>
      <c r="J208" s="1364">
        <v>132.69999999999999</v>
      </c>
      <c r="K208" s="1365"/>
      <c r="L208" s="1365"/>
      <c r="M208" s="1366"/>
      <c r="N208" s="1313"/>
      <c r="O208" s="1313"/>
      <c r="P208" s="1313"/>
      <c r="Q208" s="1191" t="s">
        <v>346</v>
      </c>
      <c r="R208" s="1367"/>
      <c r="S208" s="1367"/>
      <c r="T208" s="1313"/>
      <c r="U208" s="1313"/>
      <c r="V208" s="1191" t="s">
        <v>1276</v>
      </c>
      <c r="W208" s="1178" t="s">
        <v>413</v>
      </c>
      <c r="X208" s="1368" t="s">
        <v>1953</v>
      </c>
      <c r="Y208" s="1313"/>
      <c r="Z208" s="1313"/>
      <c r="AA208" s="1313"/>
      <c r="AB208" s="1313"/>
      <c r="AC208" s="1313"/>
      <c r="AD208" s="1313"/>
      <c r="AE208" s="1179" t="s">
        <v>1954</v>
      </c>
      <c r="AF208" s="1179" t="s">
        <v>1955</v>
      </c>
      <c r="AG208" s="1369" t="s">
        <v>413</v>
      </c>
      <c r="AH208" s="1313"/>
      <c r="AI208" s="1181">
        <v>52000083</v>
      </c>
      <c r="AJ208" s="1313"/>
    </row>
    <row r="209" spans="1:36" s="1320" customFormat="1" ht="41.25" customHeight="1" x14ac:dyDescent="0.25">
      <c r="A209" s="1721"/>
      <c r="B209" s="1675"/>
      <c r="C209" s="1370" t="s">
        <v>1863</v>
      </c>
      <c r="D209" s="1371" t="s">
        <v>1530</v>
      </c>
      <c r="E209" s="1721"/>
      <c r="F209" s="1721"/>
      <c r="G209" s="1251">
        <v>40</v>
      </c>
      <c r="H209" s="1372"/>
      <c r="I209" s="1251" t="s">
        <v>1938</v>
      </c>
      <c r="J209" s="1339">
        <v>23.8</v>
      </c>
      <c r="K209" s="1373"/>
      <c r="L209" s="1365"/>
      <c r="M209" s="1366"/>
      <c r="N209" s="1313"/>
      <c r="O209" s="1313"/>
      <c r="P209" s="1313"/>
      <c r="Q209" s="1374" t="s">
        <v>1865</v>
      </c>
      <c r="R209" s="1328">
        <v>15000</v>
      </c>
      <c r="S209" s="1328">
        <f>J209*R209</f>
        <v>357000</v>
      </c>
      <c r="T209" s="1349"/>
      <c r="U209" s="1313"/>
      <c r="V209" s="1191" t="s">
        <v>1276</v>
      </c>
      <c r="W209" s="1375" t="s">
        <v>1866</v>
      </c>
      <c r="X209" s="1251" t="s">
        <v>1953</v>
      </c>
      <c r="Y209" s="1349"/>
      <c r="Z209" s="1313"/>
      <c r="AA209" s="1313"/>
      <c r="AB209" s="1313"/>
      <c r="AC209" s="1313"/>
      <c r="AD209" s="1313"/>
      <c r="AE209" s="1179" t="s">
        <v>1954</v>
      </c>
      <c r="AF209" s="1348" t="s">
        <v>1955</v>
      </c>
      <c r="AG209" s="1312" t="s">
        <v>2024</v>
      </c>
      <c r="AH209" s="1349"/>
      <c r="AI209" s="1181">
        <v>52000083</v>
      </c>
      <c r="AJ209" s="1376"/>
    </row>
    <row r="210" spans="1:36" s="1320" customFormat="1" ht="50.25" hidden="1" customHeight="1" x14ac:dyDescent="0.2">
      <c r="A210" s="1722"/>
      <c r="B210" s="1676"/>
      <c r="C210" s="1199" t="s">
        <v>1863</v>
      </c>
      <c r="D210" s="1200" t="s">
        <v>1530</v>
      </c>
      <c r="E210" s="1724"/>
      <c r="F210" s="1741"/>
      <c r="G210" s="1361">
        <v>41</v>
      </c>
      <c r="H210" s="1362"/>
      <c r="I210" s="1363" t="s">
        <v>1877</v>
      </c>
      <c r="J210" s="1364">
        <v>9.6999999999999993</v>
      </c>
      <c r="K210" s="1365"/>
      <c r="L210" s="1365"/>
      <c r="M210" s="1366"/>
      <c r="N210" s="1313"/>
      <c r="O210" s="1313"/>
      <c r="P210" s="1313"/>
      <c r="Q210" s="1191" t="s">
        <v>1865</v>
      </c>
      <c r="R210" s="1367"/>
      <c r="S210" s="1367"/>
      <c r="T210" s="1313"/>
      <c r="U210" s="1313"/>
      <c r="V210" s="1191" t="s">
        <v>1276</v>
      </c>
      <c r="W210" s="1178" t="s">
        <v>1866</v>
      </c>
      <c r="X210" s="1368" t="s">
        <v>1953</v>
      </c>
      <c r="Y210" s="1313"/>
      <c r="Z210" s="1313"/>
      <c r="AA210" s="1313"/>
      <c r="AB210" s="1313"/>
      <c r="AC210" s="1313"/>
      <c r="AD210" s="1313"/>
      <c r="AE210" s="1179" t="s">
        <v>1954</v>
      </c>
      <c r="AF210" s="1179" t="s">
        <v>1955</v>
      </c>
      <c r="AG210" s="1369" t="s">
        <v>413</v>
      </c>
      <c r="AH210" s="1313"/>
      <c r="AI210" s="1181">
        <v>52000083</v>
      </c>
      <c r="AJ210" s="1313"/>
    </row>
    <row r="211" spans="1:36" s="1320" customFormat="1" ht="41.25" customHeight="1" x14ac:dyDescent="0.25">
      <c r="A211" s="1721"/>
      <c r="B211" s="1675"/>
      <c r="C211" s="1370" t="s">
        <v>1863</v>
      </c>
      <c r="D211" s="1371" t="s">
        <v>1530</v>
      </c>
      <c r="E211" s="1721"/>
      <c r="F211" s="1721"/>
      <c r="G211" s="1251">
        <v>42</v>
      </c>
      <c r="H211" s="1372"/>
      <c r="I211" s="1251" t="s">
        <v>1938</v>
      </c>
      <c r="J211" s="1339">
        <v>9.5</v>
      </c>
      <c r="K211" s="1373"/>
      <c r="L211" s="1365"/>
      <c r="M211" s="1366"/>
      <c r="N211" s="1313"/>
      <c r="O211" s="1313"/>
      <c r="P211" s="1313"/>
      <c r="Q211" s="1374" t="s">
        <v>1865</v>
      </c>
      <c r="R211" s="1328">
        <v>15000</v>
      </c>
      <c r="S211" s="1328">
        <f>J211*R211</f>
        <v>142500</v>
      </c>
      <c r="T211" s="1349"/>
      <c r="U211" s="1313"/>
      <c r="V211" s="1191" t="s">
        <v>1276</v>
      </c>
      <c r="W211" s="1375" t="s">
        <v>1866</v>
      </c>
      <c r="X211" s="1251" t="s">
        <v>1953</v>
      </c>
      <c r="Y211" s="1349"/>
      <c r="Z211" s="1313"/>
      <c r="AA211" s="1313"/>
      <c r="AB211" s="1313"/>
      <c r="AC211" s="1313"/>
      <c r="AD211" s="1313"/>
      <c r="AE211" s="1179" t="s">
        <v>1954</v>
      </c>
      <c r="AF211" s="1348" t="s">
        <v>1955</v>
      </c>
      <c r="AG211" s="1312" t="s">
        <v>2024</v>
      </c>
      <c r="AH211" s="1349"/>
      <c r="AI211" s="1181">
        <v>52000083</v>
      </c>
      <c r="AJ211" s="1376"/>
    </row>
    <row r="212" spans="1:36" s="1320" customFormat="1" ht="41.25" customHeight="1" x14ac:dyDescent="0.25">
      <c r="A212" s="1721"/>
      <c r="B212" s="1675"/>
      <c r="C212" s="1370" t="s">
        <v>1863</v>
      </c>
      <c r="D212" s="1371" t="s">
        <v>1530</v>
      </c>
      <c r="E212" s="1721"/>
      <c r="F212" s="1721"/>
      <c r="G212" s="1251">
        <v>43</v>
      </c>
      <c r="H212" s="1372"/>
      <c r="I212" s="1251" t="s">
        <v>1938</v>
      </c>
      <c r="J212" s="1339">
        <v>4.3</v>
      </c>
      <c r="K212" s="1373"/>
      <c r="L212" s="1365"/>
      <c r="M212" s="1366"/>
      <c r="N212" s="1313"/>
      <c r="O212" s="1313"/>
      <c r="P212" s="1313"/>
      <c r="Q212" s="1374" t="s">
        <v>1865</v>
      </c>
      <c r="R212" s="1328">
        <v>15000</v>
      </c>
      <c r="S212" s="1328">
        <f>J212*R212</f>
        <v>64500</v>
      </c>
      <c r="T212" s="1349"/>
      <c r="U212" s="1313"/>
      <c r="V212" s="1191" t="s">
        <v>1276</v>
      </c>
      <c r="W212" s="1375" t="s">
        <v>1866</v>
      </c>
      <c r="X212" s="1251" t="s">
        <v>1953</v>
      </c>
      <c r="Y212" s="1349"/>
      <c r="Z212" s="1313"/>
      <c r="AA212" s="1313"/>
      <c r="AB212" s="1313"/>
      <c r="AC212" s="1313"/>
      <c r="AD212" s="1313"/>
      <c r="AE212" s="1179" t="s">
        <v>1954</v>
      </c>
      <c r="AF212" s="1348" t="s">
        <v>1955</v>
      </c>
      <c r="AG212" s="1312" t="s">
        <v>2024</v>
      </c>
      <c r="AH212" s="1349"/>
      <c r="AI212" s="1181">
        <v>52000083</v>
      </c>
      <c r="AJ212" s="1376"/>
    </row>
    <row r="213" spans="1:36" s="1320" customFormat="1" ht="41.25" customHeight="1" x14ac:dyDescent="0.25">
      <c r="A213" s="1721"/>
      <c r="B213" s="1675"/>
      <c r="C213" s="1370" t="s">
        <v>1863</v>
      </c>
      <c r="D213" s="1371" t="s">
        <v>1530</v>
      </c>
      <c r="E213" s="1721"/>
      <c r="F213" s="1721"/>
      <c r="G213" s="1251">
        <v>44</v>
      </c>
      <c r="H213" s="1372"/>
      <c r="I213" s="1251" t="s">
        <v>1938</v>
      </c>
      <c r="J213" s="1339">
        <v>7.2</v>
      </c>
      <c r="K213" s="1373"/>
      <c r="L213" s="1365"/>
      <c r="M213" s="1366"/>
      <c r="N213" s="1313"/>
      <c r="O213" s="1313"/>
      <c r="P213" s="1313"/>
      <c r="Q213" s="1374" t="s">
        <v>1865</v>
      </c>
      <c r="R213" s="1328">
        <v>15000</v>
      </c>
      <c r="S213" s="1328">
        <f>J213*R213</f>
        <v>108000</v>
      </c>
      <c r="T213" s="1349"/>
      <c r="U213" s="1313"/>
      <c r="V213" s="1191" t="s">
        <v>1276</v>
      </c>
      <c r="W213" s="1375" t="s">
        <v>1866</v>
      </c>
      <c r="X213" s="1251" t="s">
        <v>1953</v>
      </c>
      <c r="Y213" s="1349"/>
      <c r="Z213" s="1313"/>
      <c r="AA213" s="1313"/>
      <c r="AB213" s="1313"/>
      <c r="AC213" s="1313"/>
      <c r="AD213" s="1313"/>
      <c r="AE213" s="1179" t="s">
        <v>1954</v>
      </c>
      <c r="AF213" s="1348" t="s">
        <v>1955</v>
      </c>
      <c r="AG213" s="1312" t="s">
        <v>2024</v>
      </c>
      <c r="AH213" s="1349"/>
      <c r="AI213" s="1181">
        <v>52000083</v>
      </c>
      <c r="AJ213" s="1376"/>
    </row>
    <row r="214" spans="1:36" s="1340" customFormat="1" ht="41.25" customHeight="1" x14ac:dyDescent="0.25">
      <c r="A214" s="1721"/>
      <c r="B214" s="1675"/>
      <c r="C214" s="1377" t="s">
        <v>1863</v>
      </c>
      <c r="D214" s="1378" t="s">
        <v>1530</v>
      </c>
      <c r="E214" s="1721"/>
      <c r="F214" s="1721"/>
      <c r="G214" s="1251">
        <v>51</v>
      </c>
      <c r="H214" s="1379"/>
      <c r="I214" s="1251" t="s">
        <v>1876</v>
      </c>
      <c r="J214" s="1339">
        <v>4.8</v>
      </c>
      <c r="K214" s="1373"/>
      <c r="L214" s="1365"/>
      <c r="M214" s="1380"/>
      <c r="N214" s="1313"/>
      <c r="O214" s="1313"/>
      <c r="P214" s="1313"/>
      <c r="Q214" s="1381" t="s">
        <v>1865</v>
      </c>
      <c r="R214" s="1328">
        <v>15000</v>
      </c>
      <c r="S214" s="1328">
        <f>J214*R214</f>
        <v>72000</v>
      </c>
      <c r="T214" s="1349"/>
      <c r="U214" s="1337"/>
      <c r="V214" s="1382" t="s">
        <v>1276</v>
      </c>
      <c r="W214" s="1383" t="s">
        <v>1866</v>
      </c>
      <c r="X214" s="1251" t="s">
        <v>1953</v>
      </c>
      <c r="Y214" s="1349"/>
      <c r="Z214" s="1313"/>
      <c r="AA214" s="1313"/>
      <c r="AB214" s="1313"/>
      <c r="AC214" s="1313"/>
      <c r="AD214" s="1313"/>
      <c r="AE214" s="1179" t="s">
        <v>1954</v>
      </c>
      <c r="AF214" s="1348" t="s">
        <v>1955</v>
      </c>
      <c r="AG214" s="1312" t="s">
        <v>2024</v>
      </c>
      <c r="AH214" s="1349"/>
      <c r="AI214" s="1181">
        <v>52000083</v>
      </c>
      <c r="AJ214" s="1376"/>
    </row>
    <row r="215" spans="1:36" s="1230" customFormat="1" ht="49.5" hidden="1" customHeight="1" x14ac:dyDescent="0.25">
      <c r="A215" s="1722"/>
      <c r="B215" s="1346"/>
      <c r="C215" s="1220"/>
      <c r="D215" s="1221" t="s">
        <v>1978</v>
      </c>
      <c r="E215" s="1384"/>
      <c r="F215" s="1384"/>
      <c r="G215" s="1385"/>
      <c r="H215" s="1224"/>
      <c r="I215" s="1385"/>
      <c r="J215" s="1386">
        <f>SUM(J206:J214)</f>
        <v>202.3</v>
      </c>
      <c r="K215" s="1321">
        <f>SUM(K206:K214)</f>
        <v>10.3</v>
      </c>
      <c r="L215" s="1321">
        <f>SUM(L206:L214)</f>
        <v>4.2</v>
      </c>
      <c r="M215" s="1226"/>
      <c r="N215" s="1227"/>
      <c r="O215" s="1227"/>
      <c r="P215" s="1227"/>
      <c r="Q215" s="1227"/>
      <c r="R215" s="1228"/>
      <c r="S215" s="1228"/>
      <c r="T215" s="1227"/>
      <c r="U215" s="1227"/>
      <c r="V215" s="1228"/>
      <c r="W215" s="1228"/>
      <c r="X215" s="1229"/>
      <c r="Y215" s="1227"/>
      <c r="Z215" s="1227"/>
      <c r="AA215" s="1227"/>
      <c r="AB215" s="1227"/>
      <c r="AC215" s="1227"/>
      <c r="AD215" s="1227"/>
      <c r="AE215" s="1227"/>
      <c r="AF215" s="1227"/>
      <c r="AG215" s="1228"/>
      <c r="AH215" s="1227"/>
      <c r="AI215" s="1227"/>
      <c r="AJ215" s="1227"/>
    </row>
    <row r="216" spans="1:36" s="1320" customFormat="1" ht="41.25" hidden="1" customHeight="1" x14ac:dyDescent="0.2">
      <c r="A216" s="1722"/>
      <c r="B216" s="1199" t="s">
        <v>1970</v>
      </c>
      <c r="C216" s="1199" t="s">
        <v>1863</v>
      </c>
      <c r="D216" s="1200" t="s">
        <v>1530</v>
      </c>
      <c r="E216" s="1201">
        <v>1</v>
      </c>
      <c r="F216" s="1387"/>
      <c r="G216" s="1388">
        <v>97</v>
      </c>
      <c r="H216" s="1362"/>
      <c r="I216" s="1389" t="s">
        <v>1909</v>
      </c>
      <c r="J216" s="1365">
        <v>167</v>
      </c>
      <c r="K216" s="1365">
        <v>167</v>
      </c>
      <c r="L216" s="1365"/>
      <c r="M216" s="1366"/>
      <c r="N216" s="1313"/>
      <c r="O216" s="1313"/>
      <c r="P216" s="1313"/>
      <c r="Q216" s="1191" t="s">
        <v>1897</v>
      </c>
      <c r="R216" s="1313"/>
      <c r="S216" s="1313"/>
      <c r="T216" s="1313"/>
      <c r="U216" s="1313"/>
      <c r="V216" s="1191" t="s">
        <v>1276</v>
      </c>
      <c r="W216" s="1178" t="s">
        <v>413</v>
      </c>
      <c r="X216" s="1219" t="s">
        <v>1953</v>
      </c>
      <c r="Y216" s="1313"/>
      <c r="Z216" s="1313"/>
      <c r="AA216" s="1313"/>
      <c r="AB216" s="1313"/>
      <c r="AC216" s="1313"/>
      <c r="AD216" s="1313"/>
      <c r="AE216" s="1179" t="s">
        <v>1954</v>
      </c>
      <c r="AF216" s="1179" t="s">
        <v>1955</v>
      </c>
      <c r="AG216" s="1179" t="s">
        <v>413</v>
      </c>
      <c r="AH216" s="1313"/>
      <c r="AI216" s="1181">
        <v>52000083</v>
      </c>
      <c r="AJ216" s="1313"/>
    </row>
    <row r="217" spans="1:36" s="1320" customFormat="1" ht="41.25" hidden="1" customHeight="1" x14ac:dyDescent="0.2">
      <c r="A217" s="1722"/>
      <c r="B217" s="1199" t="s">
        <v>1970</v>
      </c>
      <c r="C217" s="1199" t="s">
        <v>1863</v>
      </c>
      <c r="D217" s="1200" t="s">
        <v>1530</v>
      </c>
      <c r="E217" s="1201">
        <v>1</v>
      </c>
      <c r="F217" s="1387"/>
      <c r="G217" s="1388">
        <v>107</v>
      </c>
      <c r="H217" s="1362"/>
      <c r="I217" s="1389" t="s">
        <v>1936</v>
      </c>
      <c r="J217" s="1365">
        <v>5.3</v>
      </c>
      <c r="K217" s="1365">
        <v>5.3</v>
      </c>
      <c r="L217" s="1365"/>
      <c r="M217" s="1366"/>
      <c r="N217" s="1313"/>
      <c r="O217" s="1313"/>
      <c r="P217" s="1313"/>
      <c r="Q217" s="1191" t="s">
        <v>1897</v>
      </c>
      <c r="R217" s="1313"/>
      <c r="S217" s="1313"/>
      <c r="T217" s="1313"/>
      <c r="U217" s="1313"/>
      <c r="V217" s="1191" t="s">
        <v>1276</v>
      </c>
      <c r="W217" s="1178" t="s">
        <v>413</v>
      </c>
      <c r="X217" s="1219" t="s">
        <v>1953</v>
      </c>
      <c r="Y217" s="1313"/>
      <c r="Z217" s="1313"/>
      <c r="AA217" s="1313"/>
      <c r="AB217" s="1313"/>
      <c r="AC217" s="1313"/>
      <c r="AD217" s="1313"/>
      <c r="AE217" s="1179" t="s">
        <v>1954</v>
      </c>
      <c r="AF217" s="1179" t="s">
        <v>1955</v>
      </c>
      <c r="AG217" s="1179" t="s">
        <v>413</v>
      </c>
      <c r="AH217" s="1313"/>
      <c r="AI217" s="1181">
        <v>52000083</v>
      </c>
      <c r="AJ217" s="1313"/>
    </row>
    <row r="218" spans="1:36" s="1320" customFormat="1" ht="41.25" hidden="1" customHeight="1" x14ac:dyDescent="0.2">
      <c r="A218" s="1722"/>
      <c r="B218" s="1199" t="s">
        <v>1970</v>
      </c>
      <c r="C218" s="1199" t="s">
        <v>1863</v>
      </c>
      <c r="D218" s="1200" t="s">
        <v>1530</v>
      </c>
      <c r="E218" s="1201">
        <v>1</v>
      </c>
      <c r="F218" s="1387"/>
      <c r="G218" s="1388">
        <v>108</v>
      </c>
      <c r="H218" s="1362"/>
      <c r="I218" s="1389" t="s">
        <v>1936</v>
      </c>
      <c r="J218" s="1365">
        <v>5.3</v>
      </c>
      <c r="K218" s="1365">
        <v>5.3</v>
      </c>
      <c r="L218" s="1365"/>
      <c r="M218" s="1366"/>
      <c r="N218" s="1313"/>
      <c r="O218" s="1313"/>
      <c r="P218" s="1313"/>
      <c r="Q218" s="1191" t="s">
        <v>1897</v>
      </c>
      <c r="R218" s="1313"/>
      <c r="S218" s="1313"/>
      <c r="T218" s="1313"/>
      <c r="U218" s="1313"/>
      <c r="V218" s="1191" t="s">
        <v>1276</v>
      </c>
      <c r="W218" s="1178" t="s">
        <v>413</v>
      </c>
      <c r="X218" s="1219" t="s">
        <v>1953</v>
      </c>
      <c r="Y218" s="1313"/>
      <c r="Z218" s="1313"/>
      <c r="AA218" s="1313"/>
      <c r="AB218" s="1313"/>
      <c r="AC218" s="1313"/>
      <c r="AD218" s="1313"/>
      <c r="AE218" s="1179" t="s">
        <v>1954</v>
      </c>
      <c r="AF218" s="1179" t="s">
        <v>1955</v>
      </c>
      <c r="AG218" s="1179" t="s">
        <v>413</v>
      </c>
      <c r="AH218" s="1313"/>
      <c r="AI218" s="1181">
        <v>52000083</v>
      </c>
      <c r="AJ218" s="1313"/>
    </row>
    <row r="219" spans="1:36" s="1320" customFormat="1" ht="41.25" hidden="1" customHeight="1" x14ac:dyDescent="0.2">
      <c r="A219" s="1722"/>
      <c r="B219" s="1199" t="s">
        <v>1970</v>
      </c>
      <c r="C219" s="1199" t="s">
        <v>1863</v>
      </c>
      <c r="D219" s="1200" t="s">
        <v>1530</v>
      </c>
      <c r="E219" s="1201">
        <v>2</v>
      </c>
      <c r="F219" s="1387"/>
      <c r="G219" s="1388">
        <v>98</v>
      </c>
      <c r="H219" s="1362"/>
      <c r="I219" s="1389" t="s">
        <v>1909</v>
      </c>
      <c r="J219" s="1365">
        <v>166.6</v>
      </c>
      <c r="K219" s="1365">
        <v>166.6</v>
      </c>
      <c r="L219" s="1365"/>
      <c r="M219" s="1366"/>
      <c r="N219" s="1313"/>
      <c r="O219" s="1313"/>
      <c r="P219" s="1313"/>
      <c r="Q219" s="1191" t="s">
        <v>1897</v>
      </c>
      <c r="R219" s="1313"/>
      <c r="S219" s="1313"/>
      <c r="T219" s="1313"/>
      <c r="U219" s="1313"/>
      <c r="V219" s="1191" t="s">
        <v>1276</v>
      </c>
      <c r="W219" s="1178" t="s">
        <v>413</v>
      </c>
      <c r="X219" s="1219" t="s">
        <v>1953</v>
      </c>
      <c r="Y219" s="1313"/>
      <c r="Z219" s="1313"/>
      <c r="AA219" s="1313"/>
      <c r="AB219" s="1313"/>
      <c r="AC219" s="1313"/>
      <c r="AD219" s="1313"/>
      <c r="AE219" s="1179" t="s">
        <v>1954</v>
      </c>
      <c r="AF219" s="1179" t="s">
        <v>1955</v>
      </c>
      <c r="AG219" s="1179" t="s">
        <v>413</v>
      </c>
      <c r="AH219" s="1313"/>
      <c r="AI219" s="1181">
        <v>52000083</v>
      </c>
      <c r="AJ219" s="1313"/>
    </row>
    <row r="220" spans="1:36" s="1320" customFormat="1" ht="41.25" hidden="1" customHeight="1" x14ac:dyDescent="0.2">
      <c r="A220" s="1722"/>
      <c r="B220" s="1199" t="s">
        <v>1970</v>
      </c>
      <c r="C220" s="1199" t="s">
        <v>1863</v>
      </c>
      <c r="D220" s="1200" t="s">
        <v>1530</v>
      </c>
      <c r="E220" s="1201">
        <v>2</v>
      </c>
      <c r="F220" s="1387"/>
      <c r="G220" s="1388">
        <v>109</v>
      </c>
      <c r="H220" s="1362"/>
      <c r="I220" s="1389" t="s">
        <v>1936</v>
      </c>
      <c r="J220" s="1365">
        <v>5.3</v>
      </c>
      <c r="K220" s="1365">
        <v>5.3</v>
      </c>
      <c r="L220" s="1365"/>
      <c r="M220" s="1366"/>
      <c r="N220" s="1313"/>
      <c r="O220" s="1313"/>
      <c r="P220" s="1313"/>
      <c r="Q220" s="1191" t="s">
        <v>1897</v>
      </c>
      <c r="R220" s="1313"/>
      <c r="S220" s="1313"/>
      <c r="T220" s="1313"/>
      <c r="U220" s="1313"/>
      <c r="V220" s="1191" t="s">
        <v>1276</v>
      </c>
      <c r="W220" s="1178" t="s">
        <v>413</v>
      </c>
      <c r="X220" s="1219" t="s">
        <v>1953</v>
      </c>
      <c r="Y220" s="1313"/>
      <c r="Z220" s="1313"/>
      <c r="AA220" s="1313"/>
      <c r="AB220" s="1313"/>
      <c r="AC220" s="1313"/>
      <c r="AD220" s="1313"/>
      <c r="AE220" s="1179" t="s">
        <v>1954</v>
      </c>
      <c r="AF220" s="1179" t="s">
        <v>1955</v>
      </c>
      <c r="AG220" s="1179" t="s">
        <v>413</v>
      </c>
      <c r="AH220" s="1313"/>
      <c r="AI220" s="1181">
        <v>52000083</v>
      </c>
      <c r="AJ220" s="1313"/>
    </row>
    <row r="221" spans="1:36" s="1320" customFormat="1" ht="41.25" hidden="1" customHeight="1" x14ac:dyDescent="0.2">
      <c r="A221" s="1722"/>
      <c r="B221" s="1199" t="s">
        <v>1970</v>
      </c>
      <c r="C221" s="1199" t="s">
        <v>1863</v>
      </c>
      <c r="D221" s="1200" t="s">
        <v>1530</v>
      </c>
      <c r="E221" s="1201">
        <v>2</v>
      </c>
      <c r="F221" s="1387"/>
      <c r="G221" s="1388">
        <v>110</v>
      </c>
      <c r="H221" s="1362"/>
      <c r="I221" s="1389" t="s">
        <v>1936</v>
      </c>
      <c r="J221" s="1365">
        <v>5.3</v>
      </c>
      <c r="K221" s="1365">
        <v>5.3</v>
      </c>
      <c r="L221" s="1365"/>
      <c r="M221" s="1366"/>
      <c r="N221" s="1313"/>
      <c r="O221" s="1313"/>
      <c r="P221" s="1313"/>
      <c r="Q221" s="1191" t="s">
        <v>1897</v>
      </c>
      <c r="R221" s="1313"/>
      <c r="S221" s="1313"/>
      <c r="T221" s="1313"/>
      <c r="U221" s="1313"/>
      <c r="V221" s="1191" t="s">
        <v>1276</v>
      </c>
      <c r="W221" s="1178" t="s">
        <v>413</v>
      </c>
      <c r="X221" s="1219" t="s">
        <v>1953</v>
      </c>
      <c r="Y221" s="1313"/>
      <c r="Z221" s="1313"/>
      <c r="AA221" s="1313"/>
      <c r="AB221" s="1313"/>
      <c r="AC221" s="1313"/>
      <c r="AD221" s="1313"/>
      <c r="AE221" s="1179" t="s">
        <v>1954</v>
      </c>
      <c r="AF221" s="1179" t="s">
        <v>1955</v>
      </c>
      <c r="AG221" s="1179" t="s">
        <v>413</v>
      </c>
      <c r="AH221" s="1313"/>
      <c r="AI221" s="1181">
        <v>52000083</v>
      </c>
      <c r="AJ221" s="1313"/>
    </row>
    <row r="222" spans="1:36" s="1320" customFormat="1" ht="41.25" hidden="1" customHeight="1" x14ac:dyDescent="0.2">
      <c r="A222" s="1722"/>
      <c r="B222" s="1199" t="s">
        <v>1970</v>
      </c>
      <c r="C222" s="1199" t="s">
        <v>1863</v>
      </c>
      <c r="D222" s="1200" t="s">
        <v>1530</v>
      </c>
      <c r="E222" s="1201">
        <v>3</v>
      </c>
      <c r="F222" s="1387"/>
      <c r="G222" s="1388">
        <v>99</v>
      </c>
      <c r="H222" s="1362"/>
      <c r="I222" s="1389" t="s">
        <v>1909</v>
      </c>
      <c r="J222" s="1365">
        <v>168.2</v>
      </c>
      <c r="K222" s="1365">
        <v>168.2</v>
      </c>
      <c r="L222" s="1365"/>
      <c r="M222" s="1366"/>
      <c r="N222" s="1313"/>
      <c r="O222" s="1313"/>
      <c r="P222" s="1313"/>
      <c r="Q222" s="1191" t="s">
        <v>1897</v>
      </c>
      <c r="R222" s="1313"/>
      <c r="S222" s="1313"/>
      <c r="T222" s="1313"/>
      <c r="U222" s="1313"/>
      <c r="V222" s="1191" t="s">
        <v>1276</v>
      </c>
      <c r="W222" s="1178" t="s">
        <v>413</v>
      </c>
      <c r="X222" s="1219" t="s">
        <v>1953</v>
      </c>
      <c r="Y222" s="1313"/>
      <c r="Z222" s="1313"/>
      <c r="AA222" s="1313"/>
      <c r="AB222" s="1313"/>
      <c r="AC222" s="1313"/>
      <c r="AD222" s="1313"/>
      <c r="AE222" s="1179" t="s">
        <v>1954</v>
      </c>
      <c r="AF222" s="1179" t="s">
        <v>1955</v>
      </c>
      <c r="AG222" s="1179" t="s">
        <v>413</v>
      </c>
      <c r="AH222" s="1313"/>
      <c r="AI222" s="1181">
        <v>52000083</v>
      </c>
      <c r="AJ222" s="1313"/>
    </row>
    <row r="223" spans="1:36" s="1320" customFormat="1" ht="41.25" hidden="1" customHeight="1" x14ac:dyDescent="0.2">
      <c r="A223" s="1722"/>
      <c r="B223" s="1199" t="s">
        <v>1970</v>
      </c>
      <c r="C223" s="1199" t="s">
        <v>1863</v>
      </c>
      <c r="D223" s="1200" t="s">
        <v>1530</v>
      </c>
      <c r="E223" s="1201">
        <v>3</v>
      </c>
      <c r="F223" s="1387"/>
      <c r="G223" s="1388">
        <v>111</v>
      </c>
      <c r="H223" s="1362"/>
      <c r="I223" s="1389" t="s">
        <v>1936</v>
      </c>
      <c r="J223" s="1365">
        <v>5.3</v>
      </c>
      <c r="K223" s="1365">
        <v>5.3</v>
      </c>
      <c r="L223" s="1365"/>
      <c r="M223" s="1366"/>
      <c r="N223" s="1313"/>
      <c r="O223" s="1313"/>
      <c r="P223" s="1313"/>
      <c r="Q223" s="1191" t="s">
        <v>1897</v>
      </c>
      <c r="R223" s="1313"/>
      <c r="S223" s="1313"/>
      <c r="T223" s="1313"/>
      <c r="U223" s="1313"/>
      <c r="V223" s="1191" t="s">
        <v>1276</v>
      </c>
      <c r="W223" s="1178" t="s">
        <v>413</v>
      </c>
      <c r="X223" s="1219" t="s">
        <v>1953</v>
      </c>
      <c r="Y223" s="1313"/>
      <c r="Z223" s="1313"/>
      <c r="AA223" s="1313"/>
      <c r="AB223" s="1313"/>
      <c r="AC223" s="1313"/>
      <c r="AD223" s="1313"/>
      <c r="AE223" s="1179" t="s">
        <v>1954</v>
      </c>
      <c r="AF223" s="1179" t="s">
        <v>1955</v>
      </c>
      <c r="AG223" s="1179" t="s">
        <v>413</v>
      </c>
      <c r="AH223" s="1313"/>
      <c r="AI223" s="1181">
        <v>52000083</v>
      </c>
      <c r="AJ223" s="1313"/>
    </row>
    <row r="224" spans="1:36" s="1320" customFormat="1" ht="41.25" hidden="1" customHeight="1" x14ac:dyDescent="0.2">
      <c r="A224" s="1722"/>
      <c r="B224" s="1199" t="s">
        <v>1970</v>
      </c>
      <c r="C224" s="1199" t="s">
        <v>1863</v>
      </c>
      <c r="D224" s="1200" t="s">
        <v>1530</v>
      </c>
      <c r="E224" s="1201">
        <v>3</v>
      </c>
      <c r="F224" s="1387"/>
      <c r="G224" s="1388">
        <v>112</v>
      </c>
      <c r="H224" s="1362"/>
      <c r="I224" s="1389" t="s">
        <v>1936</v>
      </c>
      <c r="J224" s="1365">
        <v>5.3</v>
      </c>
      <c r="K224" s="1365">
        <v>5.3</v>
      </c>
      <c r="L224" s="1365"/>
      <c r="M224" s="1366"/>
      <c r="N224" s="1313"/>
      <c r="O224" s="1313"/>
      <c r="P224" s="1313"/>
      <c r="Q224" s="1191" t="s">
        <v>1897</v>
      </c>
      <c r="R224" s="1313"/>
      <c r="S224" s="1313"/>
      <c r="T224" s="1313"/>
      <c r="U224" s="1313"/>
      <c r="V224" s="1191" t="s">
        <v>1276</v>
      </c>
      <c r="W224" s="1178" t="s">
        <v>413</v>
      </c>
      <c r="X224" s="1219" t="s">
        <v>1953</v>
      </c>
      <c r="Y224" s="1313"/>
      <c r="Z224" s="1313"/>
      <c r="AA224" s="1313"/>
      <c r="AB224" s="1313"/>
      <c r="AC224" s="1313"/>
      <c r="AD224" s="1313"/>
      <c r="AE224" s="1179" t="s">
        <v>1954</v>
      </c>
      <c r="AF224" s="1179" t="s">
        <v>1955</v>
      </c>
      <c r="AG224" s="1179" t="s">
        <v>413</v>
      </c>
      <c r="AH224" s="1313"/>
      <c r="AI224" s="1181">
        <v>52000083</v>
      </c>
      <c r="AJ224" s="1313"/>
    </row>
    <row r="225" spans="1:36" s="1230" customFormat="1" ht="49.5" hidden="1" customHeight="1" x14ac:dyDescent="0.25">
      <c r="A225" s="1722"/>
      <c r="B225" s="1220"/>
      <c r="C225" s="1220"/>
      <c r="D225" s="1221"/>
      <c r="E225" s="1222"/>
      <c r="F225" s="1222"/>
      <c r="G225" s="1223"/>
      <c r="H225" s="1224"/>
      <c r="I225" s="1223"/>
      <c r="J225" s="1321">
        <f>SUM(J216:J224)</f>
        <v>533.59999999999991</v>
      </c>
      <c r="K225" s="1321">
        <f>SUM(K216:K224)</f>
        <v>533.59999999999991</v>
      </c>
      <c r="L225" s="1321"/>
      <c r="M225" s="1226"/>
      <c r="N225" s="1227"/>
      <c r="O225" s="1227"/>
      <c r="P225" s="1227"/>
      <c r="Q225" s="1227"/>
      <c r="R225" s="1227"/>
      <c r="S225" s="1227"/>
      <c r="T225" s="1227"/>
      <c r="U225" s="1227"/>
      <c r="V225" s="1228"/>
      <c r="W225" s="1228"/>
      <c r="X225" s="1229"/>
      <c r="Y225" s="1227"/>
      <c r="Z225" s="1227"/>
      <c r="AA225" s="1227"/>
      <c r="AB225" s="1227"/>
      <c r="AC225" s="1227"/>
      <c r="AD225" s="1227"/>
      <c r="AE225" s="1227"/>
      <c r="AF225" s="1227"/>
      <c r="AG225" s="1227"/>
      <c r="AH225" s="1227"/>
      <c r="AI225" s="1227"/>
      <c r="AJ225" s="1227"/>
    </row>
    <row r="226" spans="1:36" s="1285" customFormat="1" ht="67.5" hidden="1" customHeight="1" x14ac:dyDescent="0.2">
      <c r="A226" s="1722"/>
      <c r="B226" s="1183" t="s">
        <v>1970</v>
      </c>
      <c r="C226" s="1183" t="s">
        <v>1863</v>
      </c>
      <c r="D226" s="1192" t="s">
        <v>1530</v>
      </c>
      <c r="E226" s="1186"/>
      <c r="F226" s="1190" t="s">
        <v>1542</v>
      </c>
      <c r="G226" s="1186">
        <v>1</v>
      </c>
      <c r="H226" s="1308"/>
      <c r="I226" s="1238" t="s">
        <v>1542</v>
      </c>
      <c r="J226" s="1390">
        <v>595.6</v>
      </c>
      <c r="K226" s="1311"/>
      <c r="L226" s="1311"/>
      <c r="M226" s="1325" t="s">
        <v>1979</v>
      </c>
      <c r="N226" s="1284"/>
      <c r="O226" s="1284"/>
      <c r="P226" s="1284"/>
      <c r="Q226" s="1233" t="s">
        <v>1865</v>
      </c>
      <c r="R226" s="1284"/>
      <c r="S226" s="1284"/>
      <c r="T226" s="1284"/>
      <c r="U226" s="1284"/>
      <c r="V226" s="1190" t="s">
        <v>1980</v>
      </c>
      <c r="W226" s="1190" t="s">
        <v>1866</v>
      </c>
      <c r="X226" s="1391" t="s">
        <v>1981</v>
      </c>
      <c r="Y226" s="1392">
        <v>341555.73</v>
      </c>
      <c r="Z226" s="1284"/>
      <c r="AA226" s="1284"/>
      <c r="AB226" s="1284"/>
      <c r="AC226" s="1284"/>
      <c r="AD226" s="1284"/>
      <c r="AE226" s="1179" t="s">
        <v>1982</v>
      </c>
      <c r="AF226" s="1179" t="s">
        <v>1983</v>
      </c>
      <c r="AG226" s="1179" t="s">
        <v>413</v>
      </c>
      <c r="AH226" s="1284"/>
      <c r="AI226" s="1181">
        <v>52000083</v>
      </c>
      <c r="AJ226" s="1284"/>
    </row>
    <row r="227" spans="1:36" s="1303" customFormat="1" ht="25.5" hidden="1" customHeight="1" x14ac:dyDescent="0.25">
      <c r="A227" s="1722"/>
      <c r="B227" s="1290"/>
      <c r="C227" s="1290"/>
      <c r="D227" s="1291" t="s">
        <v>1947</v>
      </c>
      <c r="E227" s="1292"/>
      <c r="F227" s="1293"/>
      <c r="G227" s="1293"/>
      <c r="H227" s="1293"/>
      <c r="I227" s="1294"/>
      <c r="J227" s="1295" t="e">
        <f>J225+#REF!+J226+J215+J204+J197+J190+J184+J174+J167</f>
        <v>#REF!</v>
      </c>
      <c r="K227" s="1295">
        <f>K226+K215+K204+K197+K190+K184+K174+K167</f>
        <v>424</v>
      </c>
      <c r="L227" s="1295">
        <f>L226+L215+L204+L197+L190+L184+L174+L167</f>
        <v>101.95</v>
      </c>
      <c r="M227" s="1295"/>
      <c r="N227" s="1296"/>
      <c r="O227" s="1296"/>
      <c r="P227" s="1296"/>
      <c r="Q227" s="1296"/>
      <c r="R227" s="1296"/>
      <c r="S227" s="1296"/>
      <c r="T227" s="1297"/>
      <c r="U227" s="1297"/>
      <c r="V227" s="1298"/>
      <c r="W227" s="1298"/>
      <c r="X227" s="1299"/>
      <c r="Y227" s="1300" t="e">
        <f>SUM(#REF!,#REF!,Y226)+4119636.44</f>
        <v>#REF!</v>
      </c>
      <c r="Z227" s="1297" t="e">
        <f>#REF!+Z130</f>
        <v>#REF!</v>
      </c>
      <c r="AA227" s="1297" t="e">
        <f>#REF!+AA130</f>
        <v>#REF!</v>
      </c>
      <c r="AB227" s="1297" t="e">
        <f>#REF!+AB130</f>
        <v>#REF!</v>
      </c>
      <c r="AC227" s="1297" t="e">
        <f>#REF!+AC130</f>
        <v>#REF!</v>
      </c>
      <c r="AD227" s="1297" t="e">
        <f>#REF!+AD130</f>
        <v>#REF!</v>
      </c>
      <c r="AE227" s="1301"/>
      <c r="AF227" s="1301"/>
      <c r="AG227" s="1297"/>
      <c r="AH227" s="1302"/>
      <c r="AI227" s="1301"/>
      <c r="AJ227" s="1301"/>
    </row>
    <row r="228" spans="1:36" ht="45" hidden="1" customHeight="1" x14ac:dyDescent="0.25">
      <c r="A228" s="1722"/>
      <c r="B228" s="1183" t="s">
        <v>1970</v>
      </c>
      <c r="C228" s="1183" t="s">
        <v>1863</v>
      </c>
      <c r="D228" s="1192" t="s">
        <v>1984</v>
      </c>
      <c r="E228" s="1393"/>
      <c r="F228" s="1145"/>
      <c r="G228" s="1145"/>
      <c r="H228" s="1145"/>
      <c r="I228" s="1393" t="s">
        <v>1985</v>
      </c>
      <c r="J228" s="1394" t="s">
        <v>1986</v>
      </c>
      <c r="K228" s="1395"/>
      <c r="L228" s="1395"/>
      <c r="M228" s="1395"/>
      <c r="N228" s="1145"/>
      <c r="O228" s="1145"/>
      <c r="P228" s="1145"/>
      <c r="Q228" s="1192" t="s">
        <v>1984</v>
      </c>
      <c r="R228" s="1145"/>
      <c r="S228" s="1145"/>
      <c r="T228" s="1395"/>
      <c r="U228" s="1395"/>
      <c r="V228" s="1192" t="s">
        <v>1673</v>
      </c>
      <c r="W228" s="1192"/>
      <c r="X228" s="1396" t="s">
        <v>1987</v>
      </c>
      <c r="Y228" s="1392"/>
      <c r="Z228" s="1397">
        <v>52579.34</v>
      </c>
      <c r="AA228" s="1397">
        <f>AC228-AB228</f>
        <v>220889.342</v>
      </c>
      <c r="AB228" s="1397">
        <v>430277.158</v>
      </c>
      <c r="AC228" s="1397">
        <v>651166.5</v>
      </c>
      <c r="AD228" s="1397"/>
      <c r="AE228" s="1179" t="s">
        <v>1988</v>
      </c>
      <c r="AF228" s="1179" t="s">
        <v>1989</v>
      </c>
      <c r="AG228" s="1397"/>
      <c r="AH228" s="1397"/>
      <c r="AI228" s="1398"/>
      <c r="AJ228" s="1398"/>
    </row>
    <row r="229" spans="1:36" ht="45" hidden="1" customHeight="1" x14ac:dyDescent="0.25">
      <c r="A229" s="1722"/>
      <c r="B229" s="1183" t="s">
        <v>1970</v>
      </c>
      <c r="C229" s="1183" t="s">
        <v>1863</v>
      </c>
      <c r="D229" s="1192" t="s">
        <v>1984</v>
      </c>
      <c r="E229" s="1393"/>
      <c r="F229" s="1145"/>
      <c r="G229" s="1145"/>
      <c r="H229" s="1145"/>
      <c r="I229" s="1393" t="s">
        <v>1990</v>
      </c>
      <c r="J229" s="1395" t="s">
        <v>1991</v>
      </c>
      <c r="K229" s="1395"/>
      <c r="L229" s="1395"/>
      <c r="M229" s="1395"/>
      <c r="N229" s="1145"/>
      <c r="O229" s="1145"/>
      <c r="P229" s="1145"/>
      <c r="Q229" s="1192" t="s">
        <v>1984</v>
      </c>
      <c r="R229" s="1145"/>
      <c r="S229" s="1145"/>
      <c r="T229" s="1395"/>
      <c r="U229" s="1395"/>
      <c r="V229" s="1192" t="s">
        <v>1673</v>
      </c>
      <c r="W229" s="1192"/>
      <c r="X229" s="1396" t="s">
        <v>1992</v>
      </c>
      <c r="Y229" s="1392">
        <v>543.01</v>
      </c>
      <c r="Z229" s="1397">
        <v>674284.8</v>
      </c>
      <c r="AA229" s="1397">
        <f>AC229-AB229</f>
        <v>1852053.3599999994</v>
      </c>
      <c r="AB229" s="1397">
        <v>3607671.24</v>
      </c>
      <c r="AC229" s="1397">
        <v>5459724.5999999996</v>
      </c>
      <c r="AD229" s="1397"/>
      <c r="AE229" s="1179" t="s">
        <v>1988</v>
      </c>
      <c r="AF229" s="1179" t="s">
        <v>1993</v>
      </c>
      <c r="AG229" s="1397"/>
      <c r="AH229" s="1397"/>
      <c r="AI229" s="1398"/>
      <c r="AJ229" s="1398"/>
    </row>
    <row r="230" spans="1:36" ht="45" hidden="1" customHeight="1" x14ac:dyDescent="0.25">
      <c r="A230" s="1722"/>
      <c r="B230" s="1183" t="s">
        <v>1970</v>
      </c>
      <c r="C230" s="1183" t="s">
        <v>1863</v>
      </c>
      <c r="D230" s="1192" t="s">
        <v>1984</v>
      </c>
      <c r="E230" s="1393"/>
      <c r="F230" s="1145"/>
      <c r="G230" s="1145"/>
      <c r="H230" s="1145"/>
      <c r="I230" s="1393" t="s">
        <v>1994</v>
      </c>
      <c r="J230" s="1395" t="s">
        <v>1995</v>
      </c>
      <c r="K230" s="1395"/>
      <c r="L230" s="1395"/>
      <c r="M230" s="1395"/>
      <c r="N230" s="1145"/>
      <c r="O230" s="1145"/>
      <c r="P230" s="1145"/>
      <c r="Q230" s="1192" t="s">
        <v>1984</v>
      </c>
      <c r="R230" s="1145"/>
      <c r="S230" s="1145"/>
      <c r="T230" s="1395"/>
      <c r="U230" s="1395"/>
      <c r="V230" s="1192" t="s">
        <v>1673</v>
      </c>
      <c r="W230" s="1192"/>
      <c r="X230" s="1396" t="s">
        <v>1996</v>
      </c>
      <c r="Y230" s="1392">
        <v>566.01</v>
      </c>
      <c r="Z230" s="1397">
        <v>30243.13</v>
      </c>
      <c r="AA230" s="1397">
        <f>AC230-AB230</f>
        <v>834127.87999999989</v>
      </c>
      <c r="AB230" s="1742">
        <v>663909.02</v>
      </c>
      <c r="AC230" s="1742">
        <v>1498036.9</v>
      </c>
      <c r="AD230" s="1397"/>
      <c r="AE230" s="1179" t="s">
        <v>1988</v>
      </c>
      <c r="AF230" s="1179" t="s">
        <v>1997</v>
      </c>
      <c r="AG230" s="1397"/>
      <c r="AH230" s="1397"/>
      <c r="AI230" s="1398"/>
      <c r="AJ230" s="1398"/>
    </row>
    <row r="231" spans="1:36" ht="45" hidden="1" customHeight="1" x14ac:dyDescent="0.25">
      <c r="A231" s="1722"/>
      <c r="B231" s="1183" t="s">
        <v>1970</v>
      </c>
      <c r="C231" s="1183" t="s">
        <v>1863</v>
      </c>
      <c r="D231" s="1192" t="s">
        <v>1984</v>
      </c>
      <c r="E231" s="1393"/>
      <c r="F231" s="1145"/>
      <c r="G231" s="1145"/>
      <c r="H231" s="1145"/>
      <c r="I231" s="1393" t="s">
        <v>1998</v>
      </c>
      <c r="J231" s="1394" t="s">
        <v>1999</v>
      </c>
      <c r="K231" s="1395"/>
      <c r="L231" s="1395"/>
      <c r="M231" s="1395"/>
      <c r="N231" s="1145"/>
      <c r="O231" s="1145"/>
      <c r="P231" s="1145"/>
      <c r="Q231" s="1192" t="s">
        <v>1984</v>
      </c>
      <c r="R231" s="1145"/>
      <c r="S231" s="1145"/>
      <c r="T231" s="1395"/>
      <c r="U231" s="1395"/>
      <c r="V231" s="1192" t="s">
        <v>1673</v>
      </c>
      <c r="W231" s="1192"/>
      <c r="X231" s="1396" t="s">
        <v>2000</v>
      </c>
      <c r="Y231" s="1392"/>
      <c r="Z231" s="1397">
        <v>48111.86</v>
      </c>
      <c r="AA231" s="1397"/>
      <c r="AB231" s="1742"/>
      <c r="AC231" s="1742"/>
      <c r="AD231" s="1397"/>
      <c r="AE231" s="1179" t="s">
        <v>1988</v>
      </c>
      <c r="AF231" s="1179" t="s">
        <v>2001</v>
      </c>
      <c r="AG231" s="1397"/>
      <c r="AH231" s="1397"/>
      <c r="AI231" s="1398"/>
      <c r="AJ231" s="1398"/>
    </row>
    <row r="232" spans="1:36" ht="45" hidden="1" customHeight="1" x14ac:dyDescent="0.25">
      <c r="A232" s="1722"/>
      <c r="B232" s="1183" t="s">
        <v>1970</v>
      </c>
      <c r="C232" s="1183" t="s">
        <v>1863</v>
      </c>
      <c r="D232" s="1192" t="s">
        <v>1984</v>
      </c>
      <c r="E232" s="1393"/>
      <c r="F232" s="1145"/>
      <c r="G232" s="1145"/>
      <c r="H232" s="1145"/>
      <c r="I232" s="1393" t="s">
        <v>2002</v>
      </c>
      <c r="J232" s="1395" t="s">
        <v>2003</v>
      </c>
      <c r="K232" s="1395"/>
      <c r="L232" s="1395"/>
      <c r="M232" s="1395"/>
      <c r="N232" s="1145"/>
      <c r="O232" s="1145"/>
      <c r="P232" s="1145"/>
      <c r="Q232" s="1192" t="s">
        <v>1984</v>
      </c>
      <c r="R232" s="1145"/>
      <c r="S232" s="1145"/>
      <c r="T232" s="1395"/>
      <c r="U232" s="1395"/>
      <c r="V232" s="1192" t="s">
        <v>1673</v>
      </c>
      <c r="W232" s="1192"/>
      <c r="X232" s="1396" t="s">
        <v>2004</v>
      </c>
      <c r="Y232" s="1392">
        <v>566.01</v>
      </c>
      <c r="Z232" s="1397">
        <v>21308.77</v>
      </c>
      <c r="AA232" s="1397"/>
      <c r="AB232" s="1742"/>
      <c r="AC232" s="1742"/>
      <c r="AD232" s="1397"/>
      <c r="AE232" s="1179" t="s">
        <v>1988</v>
      </c>
      <c r="AF232" s="1179" t="s">
        <v>2005</v>
      </c>
      <c r="AG232" s="1397"/>
      <c r="AH232" s="1397"/>
      <c r="AI232" s="1398"/>
      <c r="AJ232" s="1398"/>
    </row>
    <row r="233" spans="1:36" ht="38.25" hidden="1" customHeight="1" x14ac:dyDescent="0.25">
      <c r="A233" s="1722"/>
      <c r="B233" s="1183" t="s">
        <v>1970</v>
      </c>
      <c r="C233" s="1183" t="s">
        <v>1863</v>
      </c>
      <c r="D233" s="1192" t="s">
        <v>2006</v>
      </c>
      <c r="E233" s="1393"/>
      <c r="F233" s="1145"/>
      <c r="G233" s="1145"/>
      <c r="H233" s="1145"/>
      <c r="I233" s="1393" t="s">
        <v>2007</v>
      </c>
      <c r="J233" s="1395" t="s">
        <v>2008</v>
      </c>
      <c r="K233" s="1395"/>
      <c r="L233" s="1395"/>
      <c r="M233" s="1395"/>
      <c r="N233" s="1145"/>
      <c r="O233" s="1145"/>
      <c r="P233" s="1145"/>
      <c r="Q233" s="1192" t="s">
        <v>2006</v>
      </c>
      <c r="R233" s="1145"/>
      <c r="S233" s="1145"/>
      <c r="T233" s="1395"/>
      <c r="U233" s="1395"/>
      <c r="V233" s="1192" t="s">
        <v>1673</v>
      </c>
      <c r="W233" s="1192"/>
      <c r="X233" s="1396" t="s">
        <v>2009</v>
      </c>
      <c r="Y233" s="1392"/>
      <c r="Z233" s="1397">
        <v>135272.19</v>
      </c>
      <c r="AA233" s="1397">
        <f>AC233-AB233</f>
        <v>266406.1799999997</v>
      </c>
      <c r="AB233" s="1397">
        <v>4689746.84</v>
      </c>
      <c r="AC233" s="1397">
        <v>4956153.0199999996</v>
      </c>
      <c r="AD233" s="1397"/>
      <c r="AE233" s="1179" t="s">
        <v>2010</v>
      </c>
      <c r="AF233" s="1179" t="s">
        <v>2011</v>
      </c>
      <c r="AG233" s="1397"/>
      <c r="AH233" s="1397"/>
      <c r="AI233" s="1398"/>
      <c r="AJ233" s="1398"/>
    </row>
    <row r="234" spans="1:36" ht="56.25" hidden="1" customHeight="1" x14ac:dyDescent="0.25">
      <c r="A234" s="1722"/>
      <c r="B234" s="1183" t="s">
        <v>1970</v>
      </c>
      <c r="C234" s="1183" t="s">
        <v>1863</v>
      </c>
      <c r="D234" s="1192" t="s">
        <v>2006</v>
      </c>
      <c r="E234" s="1399"/>
      <c r="F234" s="1146"/>
      <c r="G234" s="1146"/>
      <c r="H234" s="1146"/>
      <c r="I234" s="1399" t="s">
        <v>2012</v>
      </c>
      <c r="J234" s="1400" t="s">
        <v>2013</v>
      </c>
      <c r="K234" s="1400"/>
      <c r="L234" s="1400"/>
      <c r="M234" s="1400"/>
      <c r="N234" s="1146"/>
      <c r="O234" s="1146"/>
      <c r="P234" s="1146"/>
      <c r="Q234" s="1192" t="s">
        <v>2006</v>
      </c>
      <c r="R234" s="1146"/>
      <c r="S234" s="1146"/>
      <c r="T234" s="1400"/>
      <c r="U234" s="1400"/>
      <c r="V234" s="1184" t="s">
        <v>1673</v>
      </c>
      <c r="W234" s="1184"/>
      <c r="X234" s="1396" t="s">
        <v>2014</v>
      </c>
      <c r="Y234" s="1392"/>
      <c r="Z234" s="1401">
        <v>1656234.21</v>
      </c>
      <c r="AA234" s="1401">
        <f>AC234-AB234</f>
        <v>3000000</v>
      </c>
      <c r="AB234" s="1401"/>
      <c r="AC234" s="1401">
        <v>3000000</v>
      </c>
      <c r="AD234" s="1401"/>
      <c r="AE234" s="1179" t="s">
        <v>1868</v>
      </c>
      <c r="AF234" s="1179" t="s">
        <v>2015</v>
      </c>
      <c r="AG234" s="1401"/>
      <c r="AH234" s="1401"/>
      <c r="AI234" s="1402"/>
      <c r="AJ234" s="1402"/>
    </row>
    <row r="235" spans="1:36" s="1412" customFormat="1" ht="32.25" hidden="1" customHeight="1" thickBot="1" x14ac:dyDescent="0.3">
      <c r="A235" s="1722"/>
      <c r="B235" s="1183" t="s">
        <v>1970</v>
      </c>
      <c r="C235" s="1403" t="s">
        <v>1863</v>
      </c>
      <c r="D235" s="1404" t="s">
        <v>2016</v>
      </c>
      <c r="E235" s="1405"/>
      <c r="F235" s="1146"/>
      <c r="G235" s="1146"/>
      <c r="H235" s="1406"/>
      <c r="I235" s="1405" t="s">
        <v>2016</v>
      </c>
      <c r="J235" s="1407">
        <v>136772</v>
      </c>
      <c r="K235" s="1408"/>
      <c r="L235" s="1408"/>
      <c r="M235" s="1408"/>
      <c r="N235" s="1406"/>
      <c r="O235" s="1406"/>
      <c r="P235" s="1406"/>
      <c r="Q235" s="1406" t="s">
        <v>1865</v>
      </c>
      <c r="R235" s="1146" t="s">
        <v>2017</v>
      </c>
      <c r="S235" s="1146" t="s">
        <v>2018</v>
      </c>
      <c r="T235" s="1408"/>
      <c r="U235" s="1408"/>
      <c r="V235" s="1409" t="s">
        <v>2019</v>
      </c>
      <c r="W235" s="1409" t="s">
        <v>1866</v>
      </c>
      <c r="X235" s="1399" t="s">
        <v>2020</v>
      </c>
      <c r="Y235" s="1410"/>
      <c r="Z235" s="1410"/>
      <c r="AA235" s="1410"/>
      <c r="AB235" s="1410"/>
      <c r="AC235" s="1410"/>
      <c r="AD235" s="1410"/>
      <c r="AE235" s="1179" t="s">
        <v>2021</v>
      </c>
      <c r="AF235" s="1411"/>
      <c r="AG235" s="1401"/>
      <c r="AH235" s="1410"/>
      <c r="AI235" s="1411"/>
      <c r="AJ235" s="1411"/>
    </row>
    <row r="236" spans="1:36" ht="30" customHeight="1" x14ac:dyDescent="0.25">
      <c r="A236" s="1721"/>
      <c r="B236" s="1520" t="s">
        <v>1810</v>
      </c>
      <c r="C236" s="1521"/>
      <c r="D236" s="1521"/>
      <c r="E236" s="1520"/>
      <c r="F236" s="1520"/>
      <c r="G236" s="1520"/>
      <c r="H236" s="1521"/>
      <c r="I236" s="1520"/>
      <c r="J236" s="1520"/>
      <c r="K236" s="1521"/>
      <c r="L236" s="1521"/>
      <c r="M236" s="1521"/>
      <c r="N236" s="1521"/>
      <c r="O236" s="1521"/>
      <c r="P236" s="1521"/>
      <c r="Q236" s="1521"/>
      <c r="R236" s="1520"/>
      <c r="S236" s="1522">
        <f>S206+S207+S209+S211+S212+S213+S214</f>
        <v>898500</v>
      </c>
      <c r="T236" s="1523"/>
      <c r="U236" s="1523"/>
      <c r="V236" s="1523"/>
      <c r="W236" s="1523"/>
      <c r="X236" s="1522"/>
      <c r="Y236" s="1523"/>
      <c r="Z236" s="1523"/>
      <c r="AA236" s="1523"/>
      <c r="AB236" s="1523"/>
      <c r="AC236" s="1523"/>
      <c r="AD236" s="1523"/>
      <c r="AE236" s="1523"/>
      <c r="AF236" s="1523"/>
      <c r="AG236" s="1522"/>
      <c r="AH236" s="1523"/>
      <c r="AI236" s="1523"/>
      <c r="AJ236" s="1523"/>
    </row>
    <row r="237" spans="1:36" ht="49.5" customHeight="1" x14ac:dyDescent="0.25">
      <c r="A237" s="1531" t="s">
        <v>2022</v>
      </c>
      <c r="B237" s="1531"/>
      <c r="C237" s="1532"/>
      <c r="D237" s="1532"/>
      <c r="E237" s="1531"/>
      <c r="F237" s="1531"/>
      <c r="G237" s="1531"/>
      <c r="H237" s="1532"/>
      <c r="I237" s="1531"/>
      <c r="J237" s="1531"/>
      <c r="K237" s="1532"/>
      <c r="L237" s="1532"/>
      <c r="M237" s="1532"/>
      <c r="N237" s="1532"/>
      <c r="O237" s="1532"/>
      <c r="P237" s="1532"/>
      <c r="Q237" s="1532"/>
      <c r="R237" s="1531"/>
      <c r="S237" s="1524">
        <f>S191+S198+S205+S236</f>
        <v>4388900</v>
      </c>
      <c r="T237" s="1519"/>
      <c r="U237" s="1519"/>
      <c r="V237" s="1519"/>
      <c r="W237" s="1519"/>
      <c r="X237" s="1518"/>
      <c r="Y237" s="1519"/>
      <c r="Z237" s="1519"/>
      <c r="AA237" s="1519"/>
      <c r="AB237" s="1519"/>
      <c r="AC237" s="1519"/>
      <c r="AD237" s="1519"/>
      <c r="AE237" s="1519"/>
      <c r="AF237" s="1519"/>
      <c r="AG237" s="1518"/>
      <c r="AH237" s="1519"/>
      <c r="AI237" s="1519"/>
      <c r="AJ237" s="1519"/>
    </row>
    <row r="239" spans="1:36" ht="60" x14ac:dyDescent="0.25">
      <c r="C239" s="1414" t="s">
        <v>2023</v>
      </c>
    </row>
  </sheetData>
  <autoFilter ref="B3:AD235">
    <filterColumn colId="7">
      <filters>
        <filter val="бытов. помещ."/>
        <filter val="бытов. помещ., склад"/>
        <filter val="бытовка"/>
        <filter val="бытовове помещение"/>
        <filter val="кабинет"/>
        <filter val="кафе"/>
        <filter val="кладов."/>
        <filter val="офис"/>
        <filter val="подсоб."/>
        <filter val="подсобное помещение"/>
        <filter val="пост охраны"/>
        <filter val="раздевалка"/>
        <filter val="склад"/>
        <filter val="тех. помещ."/>
      </filters>
    </filterColumn>
  </autoFilter>
  <mergeCells count="84">
    <mergeCell ref="AC230:AC232"/>
    <mergeCell ref="A206:A236"/>
    <mergeCell ref="B206:B214"/>
    <mergeCell ref="E206:E214"/>
    <mergeCell ref="F206:F214"/>
    <mergeCell ref="AB230:AB232"/>
    <mergeCell ref="A192:A198"/>
    <mergeCell ref="B192:B193"/>
    <mergeCell ref="E192:E193"/>
    <mergeCell ref="F192:F193"/>
    <mergeCell ref="A199:A205"/>
    <mergeCell ref="B199:B203"/>
    <mergeCell ref="E199:E203"/>
    <mergeCell ref="F199:F203"/>
    <mergeCell ref="S161:AG161"/>
    <mergeCell ref="A162:R162"/>
    <mergeCell ref="S162:AG162"/>
    <mergeCell ref="A163:A191"/>
    <mergeCell ref="B163:B185"/>
    <mergeCell ref="E163:E185"/>
    <mergeCell ref="B191:R191"/>
    <mergeCell ref="S191:AJ191"/>
    <mergeCell ref="A139:A161"/>
    <mergeCell ref="B139:B161"/>
    <mergeCell ref="E139:E152"/>
    <mergeCell ref="F139:F152"/>
    <mergeCell ref="J141:J142"/>
    <mergeCell ref="E161:R161"/>
    <mergeCell ref="S138:AG138"/>
    <mergeCell ref="A121:A128"/>
    <mergeCell ref="B121:B128"/>
    <mergeCell ref="E121:E122"/>
    <mergeCell ref="F121:F122"/>
    <mergeCell ref="E128:R128"/>
    <mergeCell ref="S128:AG128"/>
    <mergeCell ref="A129:A138"/>
    <mergeCell ref="B129:B138"/>
    <mergeCell ref="E129:E133"/>
    <mergeCell ref="F129:F133"/>
    <mergeCell ref="E138:R138"/>
    <mergeCell ref="A90:A120"/>
    <mergeCell ref="B90:B120"/>
    <mergeCell ref="E90:E110"/>
    <mergeCell ref="F90:F110"/>
    <mergeCell ref="E120:R120"/>
    <mergeCell ref="S120:AG120"/>
    <mergeCell ref="R79:R83"/>
    <mergeCell ref="S79:S83"/>
    <mergeCell ref="X79:X83"/>
    <mergeCell ref="AG79:AG83"/>
    <mergeCell ref="E89:R89"/>
    <mergeCell ref="S89:AG89"/>
    <mergeCell ref="J79:J83"/>
    <mergeCell ref="A72:A89"/>
    <mergeCell ref="B72:B89"/>
    <mergeCell ref="E72:E83"/>
    <mergeCell ref="F72:F83"/>
    <mergeCell ref="I79:I83"/>
    <mergeCell ref="S71:AG71"/>
    <mergeCell ref="A32:A55"/>
    <mergeCell ref="B32:B55"/>
    <mergeCell ref="E32:E39"/>
    <mergeCell ref="F32:F39"/>
    <mergeCell ref="E55:R55"/>
    <mergeCell ref="S55:AG55"/>
    <mergeCell ref="A56:A71"/>
    <mergeCell ref="B56:B71"/>
    <mergeCell ref="E56:E65"/>
    <mergeCell ref="F56:F65"/>
    <mergeCell ref="E71:R71"/>
    <mergeCell ref="S31:AG31"/>
    <mergeCell ref="B1:AJ1"/>
    <mergeCell ref="A4:A18"/>
    <mergeCell ref="B4:B18"/>
    <mergeCell ref="E4:E12"/>
    <mergeCell ref="F4:F12"/>
    <mergeCell ref="J12:J13"/>
    <mergeCell ref="E18:R18"/>
    <mergeCell ref="S18:AG18"/>
    <mergeCell ref="A19:A31"/>
    <mergeCell ref="B19:B31"/>
    <mergeCell ref="E19:E26"/>
    <mergeCell ref="F19:F26"/>
    <mergeCell ref="E31:R31"/>
  </mergeCells>
  <pageMargins left="0.19685039370078741" right="0.19685039370078741" top="0.19685039370078741" bottom="0.19685039370078741" header="0.31496062992125984" footer="0.31496062992125984"/>
  <pageSetup paperSize="9" fitToHeight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B3" sqref="B3"/>
    </sheetView>
  </sheetViews>
  <sheetFormatPr defaultRowHeight="15" x14ac:dyDescent="0.25"/>
  <cols>
    <col min="1" max="1" width="6.140625" style="560" customWidth="1"/>
    <col min="2" max="2" width="18.28515625" style="560" customWidth="1"/>
    <col min="3" max="3" width="13.85546875" style="560" customWidth="1"/>
    <col min="4" max="4" width="14.5703125" style="560" customWidth="1"/>
    <col min="5" max="5" width="13" style="560" customWidth="1"/>
    <col min="6" max="6" width="16.5703125" style="560" customWidth="1"/>
    <col min="7" max="7" width="17" style="560" customWidth="1"/>
    <col min="8" max="8" width="19.140625" style="560" customWidth="1"/>
    <col min="9" max="9" width="21.5703125" style="560" customWidth="1"/>
  </cols>
  <sheetData>
    <row r="2" spans="1:9" ht="34.5" customHeight="1" x14ac:dyDescent="0.25">
      <c r="A2" s="1743" t="s">
        <v>1808</v>
      </c>
      <c r="B2" s="1743"/>
      <c r="C2" s="1743"/>
      <c r="D2" s="1743"/>
      <c r="E2" s="1743"/>
      <c r="F2" s="1743"/>
      <c r="G2" s="1743"/>
      <c r="H2" s="1743"/>
      <c r="I2" s="1743"/>
    </row>
    <row r="3" spans="1:9" ht="22.5" x14ac:dyDescent="0.25">
      <c r="A3" s="1102" t="s">
        <v>1154</v>
      </c>
      <c r="B3" s="1103" t="s">
        <v>1620</v>
      </c>
      <c r="C3" s="1103" t="s">
        <v>1785</v>
      </c>
      <c r="D3" s="1104" t="s">
        <v>1786</v>
      </c>
      <c r="E3" s="1104" t="s">
        <v>1787</v>
      </c>
      <c r="F3" s="1104" t="s">
        <v>1788</v>
      </c>
      <c r="G3" s="1102" t="s">
        <v>1790</v>
      </c>
      <c r="H3" s="1102" t="s">
        <v>1264</v>
      </c>
      <c r="I3" s="1102" t="s">
        <v>1086</v>
      </c>
    </row>
    <row r="4" spans="1:9" x14ac:dyDescent="0.25">
      <c r="A4" s="1744" t="s">
        <v>1791</v>
      </c>
      <c r="B4" s="1745"/>
      <c r="C4" s="1745"/>
      <c r="D4" s="1745"/>
      <c r="E4" s="1745"/>
      <c r="F4" s="1745"/>
      <c r="G4" s="1745"/>
      <c r="H4" s="1745"/>
      <c r="I4" s="1746"/>
    </row>
    <row r="5" spans="1:9" ht="101.25" x14ac:dyDescent="0.25">
      <c r="A5" s="1096">
        <v>4</v>
      </c>
      <c r="B5" s="1097" t="s">
        <v>1793</v>
      </c>
      <c r="C5" s="1098" t="s">
        <v>2028</v>
      </c>
      <c r="D5" s="1099">
        <v>1307.0999999999999</v>
      </c>
      <c r="E5" s="1099">
        <v>17600</v>
      </c>
      <c r="F5" s="1099">
        <v>23000000</v>
      </c>
      <c r="G5" s="1100" t="s">
        <v>1794</v>
      </c>
      <c r="H5" s="1096" t="s">
        <v>1795</v>
      </c>
      <c r="I5" s="1100" t="s">
        <v>1792</v>
      </c>
    </row>
    <row r="6" spans="1:9" ht="101.25" x14ac:dyDescent="0.25">
      <c r="A6" s="1096">
        <v>6</v>
      </c>
      <c r="B6" s="1097" t="s">
        <v>1796</v>
      </c>
      <c r="C6" s="1098" t="s">
        <v>2029</v>
      </c>
      <c r="D6" s="1099">
        <v>2904.4</v>
      </c>
      <c r="E6" s="1099">
        <v>16000</v>
      </c>
      <c r="F6" s="1099">
        <v>46365000</v>
      </c>
      <c r="G6" s="1100" t="s">
        <v>1797</v>
      </c>
      <c r="H6" s="1096"/>
      <c r="I6" s="1100" t="s">
        <v>1792</v>
      </c>
    </row>
    <row r="7" spans="1:9" ht="67.5" x14ac:dyDescent="0.25">
      <c r="A7" s="1096">
        <v>9</v>
      </c>
      <c r="B7" s="1097" t="s">
        <v>1798</v>
      </c>
      <c r="C7" s="1098" t="s">
        <v>2026</v>
      </c>
      <c r="D7" s="1099">
        <v>637.9</v>
      </c>
      <c r="E7" s="1099">
        <v>30000</v>
      </c>
      <c r="F7" s="1099">
        <v>19000000</v>
      </c>
      <c r="G7" s="1105" t="s">
        <v>1799</v>
      </c>
      <c r="H7" s="1096"/>
      <c r="I7" s="1100" t="s">
        <v>1800</v>
      </c>
    </row>
    <row r="8" spans="1:9" ht="78.75" x14ac:dyDescent="0.25">
      <c r="A8" s="1096">
        <v>10</v>
      </c>
      <c r="B8" s="1097" t="s">
        <v>1798</v>
      </c>
      <c r="C8" s="1098" t="s">
        <v>2027</v>
      </c>
      <c r="D8" s="1099">
        <v>368.3</v>
      </c>
      <c r="E8" s="1099">
        <v>20000</v>
      </c>
      <c r="F8" s="1099">
        <v>11000000</v>
      </c>
      <c r="G8" s="1105" t="s">
        <v>1799</v>
      </c>
      <c r="H8" s="1096"/>
      <c r="I8" s="1100" t="s">
        <v>1800</v>
      </c>
    </row>
    <row r="9" spans="1:9" ht="56.25" x14ac:dyDescent="0.25">
      <c r="A9" s="1096">
        <v>11</v>
      </c>
      <c r="B9" s="1097" t="s">
        <v>1801</v>
      </c>
      <c r="C9" s="1098" t="s">
        <v>2030</v>
      </c>
      <c r="D9" s="1099">
        <v>962.4</v>
      </c>
      <c r="E9" s="1099">
        <v>30000</v>
      </c>
      <c r="F9" s="1099">
        <v>29000000</v>
      </c>
      <c r="G9" s="1105" t="s">
        <v>1802</v>
      </c>
      <c r="H9" s="1096"/>
      <c r="I9" s="1100" t="s">
        <v>1800</v>
      </c>
    </row>
    <row r="10" spans="1:9" ht="78.75" x14ac:dyDescent="0.25">
      <c r="A10" s="1096">
        <v>12</v>
      </c>
      <c r="B10" s="1097" t="s">
        <v>1803</v>
      </c>
      <c r="C10" s="1098" t="s">
        <v>2031</v>
      </c>
      <c r="D10" s="1099">
        <v>2641.5</v>
      </c>
      <c r="E10" s="1099">
        <v>17800</v>
      </c>
      <c r="F10" s="1099">
        <v>47018700</v>
      </c>
      <c r="G10" s="1100" t="s">
        <v>1804</v>
      </c>
      <c r="H10" s="1096" t="s">
        <v>1805</v>
      </c>
      <c r="I10" s="1100" t="s">
        <v>1800</v>
      </c>
    </row>
    <row r="11" spans="1:9" ht="90" x14ac:dyDescent="0.25">
      <c r="A11" s="1096">
        <v>15</v>
      </c>
      <c r="B11" s="1097" t="s">
        <v>1806</v>
      </c>
      <c r="C11" s="1098" t="s">
        <v>2032</v>
      </c>
      <c r="D11" s="1099">
        <v>525.20000000000005</v>
      </c>
      <c r="E11" s="1099">
        <v>15000</v>
      </c>
      <c r="F11" s="1099">
        <f>D11*E11</f>
        <v>7878000.0000000009</v>
      </c>
      <c r="G11" s="1106">
        <v>42459</v>
      </c>
      <c r="H11" s="1101" t="s">
        <v>1807</v>
      </c>
      <c r="I11" s="1100" t="s">
        <v>1800</v>
      </c>
    </row>
    <row r="12" spans="1:9" x14ac:dyDescent="0.25">
      <c r="D12" s="1107"/>
      <c r="E12" s="1108" t="s">
        <v>1067</v>
      </c>
      <c r="F12" s="1109">
        <f>SUM(F5:F11)</f>
        <v>183261700</v>
      </c>
      <c r="G12" s="1110"/>
    </row>
  </sheetData>
  <mergeCells count="2">
    <mergeCell ref="A2:I2"/>
    <mergeCell ref="A4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"/>
  <sheetViews>
    <sheetView zoomScale="70" zoomScaleNormal="70" workbookViewId="0">
      <selection activeCell="A4" sqref="A4:A5"/>
    </sheetView>
  </sheetViews>
  <sheetFormatPr defaultRowHeight="15" x14ac:dyDescent="0.25"/>
  <cols>
    <col min="1" max="1" width="12.7109375" style="693" customWidth="1"/>
    <col min="2" max="2" width="16.140625" customWidth="1"/>
    <col min="3" max="3" width="13.140625" customWidth="1"/>
    <col min="4" max="4" width="16.140625" customWidth="1"/>
    <col min="5" max="5" width="13.140625" customWidth="1"/>
    <col min="6" max="6" width="9.7109375" customWidth="1"/>
    <col min="7" max="7" width="15.5703125" customWidth="1"/>
    <col min="8" max="9" width="20.85546875" style="65" customWidth="1"/>
    <col min="10" max="10" width="54.85546875" customWidth="1"/>
  </cols>
  <sheetData>
    <row r="2" spans="1:9" ht="15.75" x14ac:dyDescent="0.25">
      <c r="A2" s="1747" t="s">
        <v>1725</v>
      </c>
      <c r="B2" s="1747"/>
      <c r="C2" s="1747"/>
      <c r="D2" s="1747"/>
      <c r="E2" s="1747"/>
      <c r="F2" s="1747"/>
      <c r="G2" s="1747"/>
      <c r="H2" s="1747"/>
      <c r="I2" s="1747"/>
    </row>
    <row r="3" spans="1:9" ht="15.75" x14ac:dyDescent="0.25">
      <c r="A3" s="695"/>
      <c r="B3" s="1051"/>
      <c r="C3" s="1051"/>
      <c r="D3" s="1051"/>
      <c r="E3" s="1051"/>
      <c r="F3" s="1051"/>
      <c r="G3" s="1051"/>
      <c r="H3" s="61"/>
      <c r="I3" s="61"/>
    </row>
    <row r="4" spans="1:9" s="1047" customFormat="1" ht="74.25" customHeight="1" x14ac:dyDescent="0.25">
      <c r="A4" s="1748" t="s">
        <v>108</v>
      </c>
      <c r="B4" s="1750" t="s">
        <v>1677</v>
      </c>
      <c r="C4" s="1046"/>
      <c r="D4" s="1750" t="s">
        <v>1676</v>
      </c>
      <c r="E4" s="1750" t="s">
        <v>111</v>
      </c>
      <c r="F4" s="1750" t="s">
        <v>112</v>
      </c>
      <c r="G4" s="1752" t="s">
        <v>113</v>
      </c>
      <c r="H4" s="1048" t="s">
        <v>1733</v>
      </c>
      <c r="I4" s="1049" t="s">
        <v>1732</v>
      </c>
    </row>
    <row r="5" spans="1:9" ht="60.75" customHeight="1" x14ac:dyDescent="0.25">
      <c r="A5" s="1749"/>
      <c r="B5" s="1751"/>
      <c r="C5" s="1004" t="s">
        <v>1678</v>
      </c>
      <c r="D5" s="1751"/>
      <c r="E5" s="1751"/>
      <c r="F5" s="1751"/>
      <c r="G5" s="1753"/>
      <c r="H5" s="1012" t="s">
        <v>115</v>
      </c>
      <c r="I5" s="1052" t="s">
        <v>116</v>
      </c>
    </row>
    <row r="6" spans="1:9" ht="32.25" customHeight="1" x14ac:dyDescent="0.25">
      <c r="A6" s="1053">
        <v>105</v>
      </c>
      <c r="B6" s="1077">
        <v>92.90000000000002</v>
      </c>
      <c r="C6" s="1077">
        <v>2.7</v>
      </c>
      <c r="D6" s="1005">
        <v>90.200000000000017</v>
      </c>
      <c r="E6" s="1005" t="s">
        <v>119</v>
      </c>
      <c r="F6" s="1501">
        <v>12</v>
      </c>
      <c r="G6" s="1502" t="s">
        <v>120</v>
      </c>
      <c r="H6" s="1503">
        <v>73336.92142088266</v>
      </c>
      <c r="I6" s="1503">
        <v>6813000</v>
      </c>
    </row>
  </sheetData>
  <autoFilter ref="A4:I6"/>
  <mergeCells count="7">
    <mergeCell ref="A2:I2"/>
    <mergeCell ref="A4:A5"/>
    <mergeCell ref="B4:B5"/>
    <mergeCell ref="D4:D5"/>
    <mergeCell ref="E4:E5"/>
    <mergeCell ref="F4:F5"/>
    <mergeCell ref="G4:G5"/>
  </mergeCells>
  <pageMargins left="0.70866141732283472" right="0.70866141732283472" top="0.15748031496062992" bottom="0.15748031496062992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15</vt:i4>
      </vt:variant>
    </vt:vector>
  </HeadingPairs>
  <TitlesOfParts>
    <vt:vector size="49" baseType="lpstr">
      <vt:lpstr>офисы</vt:lpstr>
      <vt:lpstr>Вторичная  недвижимость</vt:lpstr>
      <vt:lpstr>Вторичная коммерческая недвижим</vt:lpstr>
      <vt:lpstr>Вторичная  недвижимость </vt:lpstr>
      <vt:lpstr>БЦ Манхэтен офисы.</vt:lpstr>
      <vt:lpstr>Белинского 56 </vt:lpstr>
      <vt:lpstr>Альпинистов 77 </vt:lpstr>
      <vt:lpstr>Аппаратная, 5</vt:lpstr>
      <vt:lpstr>КД Кристалл Квартиры</vt:lpstr>
      <vt:lpstr>КД Кристалл паркинги</vt:lpstr>
      <vt:lpstr>ЖК МК паркинги</vt:lpstr>
      <vt:lpstr>ЖК МК Коммерческие помещения</vt:lpstr>
      <vt:lpstr>БЦ Манхеттен офисы</vt:lpstr>
      <vt:lpstr>БЦ Манхеттен парковки</vt:lpstr>
      <vt:lpstr>Белинского 56</vt:lpstr>
      <vt:lpstr>Шевченко 9</vt:lpstr>
      <vt:lpstr>Лукиных 5</vt:lpstr>
      <vt:lpstr>Лукиных 5.</vt:lpstr>
      <vt:lpstr>Уральских Рабочих 43</vt:lpstr>
      <vt:lpstr>НК Таунхаусы</vt:lpstr>
      <vt:lpstr>НК Коттеджи.</vt:lpstr>
      <vt:lpstr>НК Коттеджи</vt:lpstr>
      <vt:lpstr>Коттеджи</vt:lpstr>
      <vt:lpstr>НК ЗУ под ключ</vt:lpstr>
      <vt:lpstr>НК ЗУ перспектива</vt:lpstr>
      <vt:lpstr>Квартиры Бирюзовая, 2 (КП НК)</vt:lpstr>
      <vt:lpstr>Восточная 6</vt:lpstr>
      <vt:lpstr>Николин ключ КОТТЕДЖИ</vt:lpstr>
      <vt:lpstr>Николин ключ ТАУНХАУСЫ</vt:lpstr>
      <vt:lpstr>ЗК Александровский ИЖС</vt:lpstr>
      <vt:lpstr>ЗК Александровский </vt:lpstr>
      <vt:lpstr>ЗК Александровский</vt:lpstr>
      <vt:lpstr>Николин ключ ЗУ</vt:lpstr>
      <vt:lpstr>ЗК Александровский.</vt:lpstr>
      <vt:lpstr>'Альпинистов 77 '!Область_печати</vt:lpstr>
      <vt:lpstr>'Белинского 56'!Область_печати</vt:lpstr>
      <vt:lpstr>'Белинского 56 '!Область_печати</vt:lpstr>
      <vt:lpstr>'БЦ Манхеттен офисы'!Область_печати</vt:lpstr>
      <vt:lpstr>'БЦ Манхеттен парковки'!Область_печати</vt:lpstr>
      <vt:lpstr>'БЦ Манхэтен офисы.'!Область_печати</vt:lpstr>
      <vt:lpstr>'ЖК МК Коммерческие помещения'!Область_печати</vt:lpstr>
      <vt:lpstr>'ЖК МК паркинги'!Область_печати</vt:lpstr>
      <vt:lpstr>'ЗК Александровский'!Область_печати</vt:lpstr>
      <vt:lpstr>'ЗК Александровский '!Область_печати</vt:lpstr>
      <vt:lpstr>'КД Кристалл паркинги'!Область_печати</vt:lpstr>
      <vt:lpstr>'Лукиных 5'!Область_печати</vt:lpstr>
      <vt:lpstr>'Лукиных 5.'!Область_печати</vt:lpstr>
      <vt:lpstr>'Уральских Рабочих 43'!Область_печати</vt:lpstr>
      <vt:lpstr>'Шевченко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Пазникова Екатерина Викторовна</dc:creator>
  <cp:lastModifiedBy>Овченкова Оксана Александровна</cp:lastModifiedBy>
  <cp:lastPrinted>2020-12-22T10:24:18Z</cp:lastPrinted>
  <dcterms:created xsi:type="dcterms:W3CDTF">2017-11-01T08:40:13Z</dcterms:created>
  <dcterms:modified xsi:type="dcterms:W3CDTF">2021-12-06T14:18:27Z</dcterms:modified>
</cp:coreProperties>
</file>